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15" windowWidth="15480" windowHeight="9330" tabRatio="596" activeTab="0"/>
  </bookViews>
  <sheets>
    <sheet name="AH Industries " sheetId="1" r:id="rId1"/>
    <sheet name="Aibel" sheetId="2" r:id="rId2"/>
    <sheet name="Arcus-Gruppen" sheetId="3" r:id="rId3"/>
    <sheet name="Biolin Scientific" sheetId="4" r:id="rId4"/>
    <sheet name="Bisnode" sheetId="5" r:id="rId5"/>
    <sheet name="DIAB" sheetId="6" r:id="rId6"/>
    <sheet name="Euromaint" sheetId="7" r:id="rId7"/>
    <sheet name="GS-Hydro" sheetId="8" r:id="rId8"/>
    <sheet name="Hafa Bathroom Group" sheetId="9" r:id="rId9"/>
    <sheet name="HL Display " sheetId="10" r:id="rId10"/>
    <sheet name="Inwido" sheetId="11" r:id="rId11"/>
    <sheet name="Jøtul" sheetId="12" r:id="rId12"/>
    <sheet name="KVD Kvarndammen" sheetId="13" r:id="rId13"/>
    <sheet name="Mobile Climate Control" sheetId="14" r:id="rId14"/>
    <sheet name="Nebula" sheetId="15" r:id="rId15"/>
    <sheet name="Nordic Cinema Group" sheetId="16" r:id="rId16"/>
    <sheet name="SB Seating" sheetId="17" r:id="rId17"/>
  </sheets>
  <definedNames>
    <definedName name="_xlnm.Print_Area" localSheetId="0">'AH Industries '!$A$1:$L$90</definedName>
    <definedName name="_xlnm.Print_Area" localSheetId="1">'Aibel'!$A$1:$L$93</definedName>
    <definedName name="_xlnm.Print_Area" localSheetId="2">'Arcus-Gruppen'!$A$1:$L$91</definedName>
    <definedName name="_xlnm.Print_Area" localSheetId="3">'Biolin Scientific'!$A$1:$L$92</definedName>
    <definedName name="_xlnm.Print_Area" localSheetId="4">'Bisnode'!$A$1:$M$96</definedName>
    <definedName name="_xlnm.Print_Area" localSheetId="5">'DIAB'!$A$1:$L$90</definedName>
    <definedName name="_xlnm.Print_Area" localSheetId="6">'Euromaint'!$A$1:$L$92</definedName>
    <definedName name="_xlnm.Print_Area" localSheetId="7">'GS-Hydro'!$A$1:$L$90</definedName>
    <definedName name="_xlnm.Print_Area" localSheetId="8">'Hafa Bathroom Group'!$A$1:$L$88</definedName>
    <definedName name="_xlnm.Print_Area" localSheetId="9">'HL Display '!$A$1:$L$90</definedName>
    <definedName name="_xlnm.Print_Area" localSheetId="10">'Inwido'!$A$1:$M$91</definedName>
    <definedName name="_xlnm.Print_Area" localSheetId="11">'Jøtul'!$A$1:$L$91</definedName>
    <definedName name="_xlnm.Print_Area" localSheetId="12">'KVD Kvarndammen'!$A$1:$L$92</definedName>
    <definedName name="_xlnm.Print_Area" localSheetId="13">'Mobile Climate Control'!$A$1:$L$90</definedName>
    <definedName name="_xlnm.Print_Area" localSheetId="14">'Nebula'!$A$1:$L$90</definedName>
    <definedName name="_xlnm.Print_Area" localSheetId="15">'Nordic Cinema Group'!$A$1:$L$92</definedName>
    <definedName name="_xlnm.Print_Area" localSheetId="16">'SB Seating'!$A$1:$L$91</definedName>
  </definedNames>
  <calcPr fullCalcOnLoad="1"/>
</workbook>
</file>

<file path=xl/sharedStrings.xml><?xml version="1.0" encoding="utf-8"?>
<sst xmlns="http://schemas.openxmlformats.org/spreadsheetml/2006/main" count="1817" uniqueCount="128">
  <si>
    <t>EBITDA</t>
  </si>
  <si>
    <t>EBITA</t>
  </si>
  <si>
    <t>EBIT</t>
  </si>
  <si>
    <t xml:space="preserve">EBT </t>
  </si>
  <si>
    <t>Goodwill</t>
  </si>
  <si>
    <t>Hafa Bathroom Group</t>
  </si>
  <si>
    <t>HL Display</t>
  </si>
  <si>
    <t>1)</t>
  </si>
  <si>
    <t>-</t>
  </si>
  <si>
    <t>RESULTATRÄKNING</t>
  </si>
  <si>
    <t>Nettoomsättning</t>
  </si>
  <si>
    <t>Rörelsens kostnader</t>
  </si>
  <si>
    <t>Övriga intäkter/kostnader</t>
  </si>
  <si>
    <t>Andelar i intresseföretags resultat</t>
  </si>
  <si>
    <t>Resultat från avyttringar</t>
  </si>
  <si>
    <t>Mkr</t>
  </si>
  <si>
    <t>Av- och nedskrivning av immateriella tillgångar</t>
  </si>
  <si>
    <t>Nedskrivning av goodwill</t>
  </si>
  <si>
    <t>Finansiella intäkter</t>
  </si>
  <si>
    <t>Finansiella kostnader</t>
  </si>
  <si>
    <t>Skatt</t>
  </si>
  <si>
    <t>Årets/periodens resultat</t>
  </si>
  <si>
    <t>Resultat hänförligt till moderbolagets ägare</t>
  </si>
  <si>
    <t>Övriga immateriella anläggningstillgångar</t>
  </si>
  <si>
    <t>Materiella anläggningstillgångar</t>
  </si>
  <si>
    <t>Finansiella tillgångar, räntebärande</t>
  </si>
  <si>
    <t>Finansiella tillgångar, ej räntebärande</t>
  </si>
  <si>
    <t>Summa anläggningstillgångar</t>
  </si>
  <si>
    <t>Lager</t>
  </si>
  <si>
    <t>Fordringar, räntebärande</t>
  </si>
  <si>
    <t>Fordringar, ej räntebärande</t>
  </si>
  <si>
    <t>Kassa, bank och övriga kortfristiga placeringar</t>
  </si>
  <si>
    <t>Tillgångar som innehas för försäljning</t>
  </si>
  <si>
    <t>Summa omsättningstillgångar</t>
  </si>
  <si>
    <t>SUMMA TILLGÅNGAR</t>
  </si>
  <si>
    <t>Eget kapital hänförligt till moderbolagets ägare</t>
  </si>
  <si>
    <t>Avsättningar, räntebärande</t>
  </si>
  <si>
    <t>Avsättningar, ej räntebärande</t>
  </si>
  <si>
    <t>Skulder, räntebärande</t>
  </si>
  <si>
    <t>Skulder, ej räntebärande</t>
  </si>
  <si>
    <t>Skulder hänförliga till Tillgångar som innehas för försäljning</t>
  </si>
  <si>
    <t>SUMMA EGET KAPITAL OCH SKULDER</t>
  </si>
  <si>
    <t>Kassaflöde från löpande verksamhet före förändring av rörelsekapital</t>
  </si>
  <si>
    <t>Förändring av rörelsekapital</t>
  </si>
  <si>
    <t>Kassaflöde från löpande verksamhet</t>
  </si>
  <si>
    <t>Investeringar i anläggningstillgångar</t>
  </si>
  <si>
    <t>Kassaflöde före förvärv och avyttring av företag</t>
  </si>
  <si>
    <t>Nettoinvesteringar i företag</t>
  </si>
  <si>
    <t>Kassaflöde efter investeringar</t>
  </si>
  <si>
    <t>Förändring av lån</t>
  </si>
  <si>
    <t>Nyemission</t>
  </si>
  <si>
    <t>Lämnad utdelning</t>
  </si>
  <si>
    <t>Övrigt</t>
  </si>
  <si>
    <t>Kassaflöde från finansieringsverksamheten</t>
  </si>
  <si>
    <t>Årets/periodens kassaflöde</t>
  </si>
  <si>
    <t>NYCKELTAL</t>
  </si>
  <si>
    <t>EBITA-marginal (%)</t>
  </si>
  <si>
    <t>EBT-marginal (%)</t>
  </si>
  <si>
    <t>Avkastning på EK (%)</t>
  </si>
  <si>
    <t>Avkastning på sysselsatt kapital (%)</t>
  </si>
  <si>
    <t>Soliditet (%)</t>
  </si>
  <si>
    <t>Räntebärande nettoskuld</t>
  </si>
  <si>
    <t>Skuldsättningsgrad</t>
  </si>
  <si>
    <t>Medelantal anställda</t>
  </si>
  <si>
    <t>NOT</t>
  </si>
  <si>
    <t>2)</t>
  </si>
  <si>
    <t>3)</t>
  </si>
  <si>
    <t>MDKK</t>
  </si>
  <si>
    <t>MNOK</t>
  </si>
  <si>
    <t>MEUR</t>
  </si>
  <si>
    <t>AH Industries</t>
  </si>
  <si>
    <t>Bisnode</t>
  </si>
  <si>
    <t>DIAB</t>
  </si>
  <si>
    <t>GS-Hydro</t>
  </si>
  <si>
    <t>Inwido</t>
  </si>
  <si>
    <r>
      <t>J</t>
    </r>
    <r>
      <rPr>
        <b/>
        <sz val="14"/>
        <color indexed="9"/>
        <rFont val="Arial"/>
        <family val="2"/>
      </rPr>
      <t>ø</t>
    </r>
    <r>
      <rPr>
        <b/>
        <sz val="14"/>
        <color indexed="9"/>
        <rFont val="Verdana"/>
        <family val="2"/>
      </rPr>
      <t>tul</t>
    </r>
  </si>
  <si>
    <t>Av- och nedskrivningar</t>
  </si>
  <si>
    <t>Finansiella skulder, övriga</t>
  </si>
  <si>
    <t>Avyttringar av anläggningstillgångar</t>
  </si>
  <si>
    <t xml:space="preserve"> -</t>
  </si>
  <si>
    <t>SB Seating</t>
  </si>
  <si>
    <t>RAPPORT ÖVER KASSAFLÖDEN</t>
  </si>
  <si>
    <t>RAPPORT ÖVER FINANSIELL STÄLLNING</t>
  </si>
  <si>
    <t>Resultat från avvecklade verksamheter</t>
  </si>
  <si>
    <t>Innehav utan bestämmande inflytande</t>
  </si>
  <si>
    <t>Resultat hänförligt till innehav utan bestämmande inflytande</t>
  </si>
  <si>
    <t>1)2)</t>
  </si>
  <si>
    <t>Biolin Scientific</t>
  </si>
  <si>
    <t>Arcus-Gruppen</t>
  </si>
  <si>
    <t>KVD Kvarndammen</t>
  </si>
  <si>
    <t>Mobile Climate Control</t>
  </si>
  <si>
    <t>1) Resultatet och medelantal anställda 2009 och 2010 är proformerat med hänsyn till förvärv av RM Group.</t>
  </si>
  <si>
    <t>Euromaint</t>
  </si>
  <si>
    <t xml:space="preserve">    augusti 2011, ny finansiering samt avveckling av Farfield.</t>
  </si>
  <si>
    <t>1) Exklusive ränta på aktieägarlån.</t>
  </si>
  <si>
    <t xml:space="preserve">1) Resultatet och medelantal anställda för 2010 och 2011 är proformerat med hänsyn till avvecklad verksamhet (affärsområde Ombyggnad) och </t>
  </si>
  <si>
    <t xml:space="preserve">    avyttrad verksamhet (Euromaint Industry).</t>
  </si>
  <si>
    <t>Jämförelsestörande poster i EBITA</t>
  </si>
  <si>
    <t>Operativ EBITA</t>
  </si>
  <si>
    <t>2) Exklusive ränta på aktieägarlån.</t>
  </si>
  <si>
    <t>1) Finansiella kostnader exklusive ränta på aktieägarlån.</t>
  </si>
  <si>
    <t>1) Resultatet 2009 och 2010 är proformerat med hänsyn till Ratos förvärv.</t>
  </si>
  <si>
    <t xml:space="preserve">1) Resultatet och medelantal anställda 2010 och 2011 är proformerat med hänsyn till ny koncernstruktur, förvärv av Sophion Bioscience i </t>
  </si>
  <si>
    <t>1) Resultatet 2011 är proformerat med hänsyn till ny finansiering.</t>
  </si>
  <si>
    <t>1) Resultatet 2010 är proformerat men hänsyn till ny koncern- och kapitalstruktur.</t>
  </si>
  <si>
    <t>2) Resultatet 2009 och 2010 är justerat avseende återlagda goodwillavskrivningar.</t>
  </si>
  <si>
    <t xml:space="preserve">   </t>
  </si>
  <si>
    <t>2) I eget kapital ingår per 2013-03-31 aktieägarlån med 184 Mkr.</t>
  </si>
  <si>
    <t>4)</t>
  </si>
  <si>
    <t>3) Exklusive ränta på aktieägarlån.</t>
  </si>
  <si>
    <t>1) Resultatet för 2009 är proformerat med hänsyn till avvecklad verksamhet i UK/Irland 2009.</t>
  </si>
  <si>
    <t xml:space="preserve">2) Resultatet och medelantal anställda 2012 är proformerat med hänsyn till  avyttring av Home Improvement. </t>
  </si>
  <si>
    <t>2) Resultatet och medelantal anställda för 2012 är proformerat med hänsyn till den avvecklad verksamheten Product Information.</t>
  </si>
  <si>
    <t>Aibel</t>
  </si>
  <si>
    <t>Avvecklad verksamhet</t>
  </si>
  <si>
    <t>Årets/periodens kassaflöde justerat för avveclad verksamhet</t>
  </si>
  <si>
    <t>Nebula</t>
  </si>
  <si>
    <t>Q2</t>
  </si>
  <si>
    <t>Q1-2</t>
  </si>
  <si>
    <t>Nordic Cinema Group</t>
  </si>
  <si>
    <t>1) Resultatet 2013 och 2012 är proformerat med hänsyn till Ratos förvärv och ny finansiering.</t>
  </si>
  <si>
    <t>2) I eget kapital per 2013-06-30 ingår aktieägarlån med 695 MNOK.</t>
  </si>
  <si>
    <t>4) I eget kapital ingår per 2013-06-30 aktieägarlån med 1 372 Mkr.</t>
  </si>
  <si>
    <t>1) Resultatet för 2010 och 2011 är proformerat med hänsyn till avvecklad verksamhet i Danmark.</t>
  </si>
  <si>
    <t>1) Resultatet 2013 och 2012 är proformerat med hänsyn till Ratos förvärv samt ny finansiering.</t>
  </si>
  <si>
    <t>3) I eget kapital per 2013-06-30 ingår aktieägarlån med 585 Mkr.</t>
  </si>
  <si>
    <t>2) I eget kapital per 2013-06-30 ingår aktieägarlån med 36 MNOK.</t>
  </si>
  <si>
    <t>3) I eget kapital ingår per 2013-06-30 aktieägarlån med 28 MDKK.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</si>
</sst>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4"/>
      <color indexed="9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sz val="7"/>
      <color indexed="8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75B7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5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3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7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49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right" vertical="center"/>
    </xf>
    <xf numFmtId="1" fontId="8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  <xf numFmtId="1" fontId="9" fillId="34" borderId="0" xfId="0" applyNumberFormat="1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right" vertical="top"/>
    </xf>
    <xf numFmtId="0" fontId="8" fillId="34" borderId="0" xfId="0" applyFont="1" applyFill="1" applyBorder="1" applyAlignment="1">
      <alignment horizontal="left" vertical="center"/>
    </xf>
    <xf numFmtId="164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vertical="center"/>
    </xf>
    <xf numFmtId="165" fontId="2" fillId="35" borderId="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1" fontId="2" fillId="35" borderId="0" xfId="0" applyNumberFormat="1" applyFont="1" applyFill="1" applyBorder="1" applyAlignment="1">
      <alignment horizontal="right" vertical="center"/>
    </xf>
    <xf numFmtId="3" fontId="2" fillId="35" borderId="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2" fillId="35" borderId="0" xfId="0" applyNumberFormat="1" applyFont="1" applyFill="1" applyBorder="1" applyAlignment="1">
      <alignment horizontal="right" vertical="center" wrapText="1"/>
    </xf>
    <xf numFmtId="3" fontId="7" fillId="35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36" borderId="0" xfId="0" applyNumberFormat="1" applyFont="1" applyFill="1" applyBorder="1" applyAlignment="1">
      <alignment horizontal="right" vertical="center" wrapText="1"/>
    </xf>
    <xf numFmtId="3" fontId="8" fillId="34" borderId="0" xfId="0" applyNumberFormat="1" applyFont="1" applyFill="1" applyBorder="1" applyAlignment="1">
      <alignment horizontal="right" vertical="center" wrapText="1"/>
    </xf>
    <xf numFmtId="3" fontId="9" fillId="34" borderId="0" xfId="0" applyNumberFormat="1" applyFont="1" applyFill="1" applyBorder="1" applyAlignment="1">
      <alignment horizontal="right" vertical="top" wrapText="1"/>
    </xf>
    <xf numFmtId="3" fontId="44" fillId="0" borderId="0" xfId="0" applyNumberFormat="1" applyFont="1" applyAlignment="1">
      <alignment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5" fontId="7" fillId="35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165" fontId="2" fillId="35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35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7" fillId="35" borderId="10" xfId="0" applyNumberFormat="1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165" fontId="7" fillId="35" borderId="11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Fill="1" applyBorder="1" applyAlignment="1">
      <alignment horizontal="right" vertical="center" wrapText="1"/>
    </xf>
    <xf numFmtId="1" fontId="2" fillId="0" borderId="0" xfId="49" applyNumberFormat="1" applyFont="1" applyFill="1" applyBorder="1" applyAlignment="1">
      <alignment horizontal="right" vertical="center"/>
    </xf>
    <xf numFmtId="41" fontId="7" fillId="35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41" fontId="7" fillId="35" borderId="10" xfId="0" applyNumberFormat="1" applyFont="1" applyFill="1" applyBorder="1" applyAlignment="1">
      <alignment horizontal="right" vertical="center" wrapText="1"/>
    </xf>
    <xf numFmtId="41" fontId="7" fillId="0" borderId="10" xfId="0" applyNumberFormat="1" applyFont="1" applyFill="1" applyBorder="1" applyAlignment="1">
      <alignment horizontal="right" vertical="center" wrapText="1"/>
    </xf>
    <xf numFmtId="164" fontId="2" fillId="36" borderId="0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164" fontId="2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right" vertical="center" wrapText="1"/>
    </xf>
    <xf numFmtId="1" fontId="2" fillId="38" borderId="0" xfId="0" applyNumberFormat="1" applyFont="1" applyFill="1" applyBorder="1" applyAlignment="1">
      <alignment horizontal="right" vertical="center"/>
    </xf>
    <xf numFmtId="3" fontId="2" fillId="38" borderId="0" xfId="0" applyNumberFormat="1" applyFont="1" applyFill="1" applyBorder="1" applyAlignment="1">
      <alignment horizontal="right" vertical="center"/>
    </xf>
    <xf numFmtId="165" fontId="2" fillId="38" borderId="0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2" fillId="5" borderId="10" xfId="0" applyNumberFormat="1" applyFont="1" applyFill="1" applyBorder="1" applyAlignment="1">
      <alignment horizontal="right" vertical="center" wrapText="1"/>
    </xf>
    <xf numFmtId="3" fontId="7" fillId="5" borderId="1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 applyAlignment="1">
      <alignment horizontal="right" vertical="center"/>
    </xf>
    <xf numFmtId="164" fontId="2" fillId="5" borderId="0" xfId="49" applyNumberFormat="1" applyFont="1" applyFill="1" applyBorder="1" applyAlignment="1">
      <alignment horizontal="right" vertical="center"/>
    </xf>
    <xf numFmtId="1" fontId="2" fillId="5" borderId="0" xfId="49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164" fontId="2" fillId="5" borderId="0" xfId="56" applyNumberFormat="1" applyFont="1" applyFill="1" applyBorder="1" applyAlignment="1">
      <alignment horizontal="right" vertical="center"/>
    </xf>
    <xf numFmtId="3" fontId="2" fillId="5" borderId="10" xfId="0" applyNumberFormat="1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 wrapText="1"/>
    </xf>
    <xf numFmtId="165" fontId="7" fillId="38" borderId="0" xfId="0" applyNumberFormat="1" applyFont="1" applyFill="1" applyBorder="1" applyAlignment="1">
      <alignment horizontal="right" vertical="center" wrapText="1"/>
    </xf>
    <xf numFmtId="165" fontId="7" fillId="38" borderId="10" xfId="0" applyNumberFormat="1" applyFont="1" applyFill="1" applyBorder="1" applyAlignment="1">
      <alignment horizontal="right" vertical="center" wrapText="1"/>
    </xf>
    <xf numFmtId="3" fontId="2" fillId="37" borderId="0" xfId="0" applyNumberFormat="1" applyFont="1" applyFill="1" applyBorder="1" applyAlignment="1">
      <alignment horizontal="right" vertical="center" wrapText="1"/>
    </xf>
    <xf numFmtId="3" fontId="2" fillId="37" borderId="10" xfId="0" applyNumberFormat="1" applyFont="1" applyFill="1" applyBorder="1" applyAlignment="1">
      <alignment horizontal="right" vertical="center" wrapText="1"/>
    </xf>
    <xf numFmtId="165" fontId="7" fillId="38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1" fontId="7" fillId="0" borderId="11" xfId="0" applyNumberFormat="1" applyFont="1" applyFill="1" applyBorder="1" applyAlignment="1">
      <alignment horizontal="right" vertical="center" wrapText="1"/>
    </xf>
    <xf numFmtId="41" fontId="7" fillId="38" borderId="0" xfId="0" applyNumberFormat="1" applyFont="1" applyFill="1" applyBorder="1" applyAlignment="1">
      <alignment horizontal="right" vertical="center" wrapText="1"/>
    </xf>
    <xf numFmtId="41" fontId="7" fillId="38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/>
    </xf>
    <xf numFmtId="3" fontId="7" fillId="37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37" borderId="1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44" fillId="0" borderId="0" xfId="0" applyFont="1" applyAlignment="1" quotePrefix="1">
      <alignment/>
    </xf>
    <xf numFmtId="3" fontId="2" fillId="36" borderId="0" xfId="0" applyNumberFormat="1" applyFont="1" applyFill="1" applyBorder="1" applyAlignment="1">
      <alignment horizontal="right" wrapText="1"/>
    </xf>
    <xf numFmtId="3" fontId="2" fillId="36" borderId="10" xfId="0" applyNumberFormat="1" applyFont="1" applyFill="1" applyBorder="1" applyAlignment="1">
      <alignment horizontal="right" vertical="center" wrapText="1"/>
    </xf>
    <xf numFmtId="3" fontId="2" fillId="36" borderId="0" xfId="0" applyNumberFormat="1" applyFont="1" applyFill="1" applyBorder="1" applyAlignment="1">
      <alignment horizontal="right" vertical="center" wrapText="1"/>
    </xf>
    <xf numFmtId="3" fontId="7" fillId="36" borderId="11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vertical="center" wrapText="1"/>
    </xf>
    <xf numFmtId="3" fontId="2" fillId="38" borderId="0" xfId="0" applyNumberFormat="1" applyFont="1" applyFill="1" applyBorder="1" applyAlignment="1">
      <alignment horizontal="right" vertical="center" wrapText="1"/>
    </xf>
    <xf numFmtId="41" fontId="7" fillId="37" borderId="0" xfId="0" applyNumberFormat="1" applyFont="1" applyFill="1" applyBorder="1" applyAlignment="1">
      <alignment horizontal="right" vertical="center" wrapText="1"/>
    </xf>
    <xf numFmtId="3" fontId="7" fillId="38" borderId="11" xfId="0" applyNumberFormat="1" applyFont="1" applyFill="1" applyBorder="1" applyAlignment="1">
      <alignment horizontal="right" vertical="center" wrapText="1"/>
    </xf>
    <xf numFmtId="3" fontId="0" fillId="37" borderId="0" xfId="0" applyNumberFormat="1" applyFill="1" applyAlignment="1">
      <alignment/>
    </xf>
    <xf numFmtId="3" fontId="2" fillId="37" borderId="0" xfId="0" applyNumberFormat="1" applyFont="1" applyFill="1" applyBorder="1" applyAlignment="1">
      <alignment horizontal="right" wrapText="1"/>
    </xf>
    <xf numFmtId="3" fontId="7" fillId="37" borderId="11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vertical="center" wrapText="1"/>
    </xf>
    <xf numFmtId="165" fontId="2" fillId="38" borderId="10" xfId="0" applyNumberFormat="1" applyFont="1" applyFill="1" applyBorder="1" applyAlignment="1">
      <alignment horizontal="right" vertical="center" wrapText="1"/>
    </xf>
    <xf numFmtId="165" fontId="2" fillId="38" borderId="0" xfId="0" applyNumberFormat="1" applyFont="1" applyFill="1" applyBorder="1" applyAlignment="1">
      <alignment horizontal="right" wrapText="1"/>
    </xf>
    <xf numFmtId="164" fontId="2" fillId="37" borderId="0" xfId="0" applyNumberFormat="1" applyFont="1" applyFill="1" applyBorder="1" applyAlignment="1">
      <alignment horizontal="right" vertical="center"/>
    </xf>
    <xf numFmtId="3" fontId="2" fillId="38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horizontal="right" vertical="center" wrapText="1"/>
    </xf>
    <xf numFmtId="41" fontId="7" fillId="37" borderId="11" xfId="0" applyNumberFormat="1" applyFont="1" applyFill="1" applyBorder="1" applyAlignment="1">
      <alignment horizontal="right" vertical="center" wrapText="1"/>
    </xf>
    <xf numFmtId="164" fontId="2" fillId="37" borderId="0" xfId="49" applyNumberFormat="1" applyFont="1" applyFill="1" applyBorder="1" applyAlignment="1">
      <alignment horizontal="right" vertical="center"/>
    </xf>
    <xf numFmtId="1" fontId="2" fillId="37" borderId="0" xfId="49" applyNumberFormat="1" applyFont="1" applyFill="1" applyBorder="1" applyAlignment="1">
      <alignment horizontal="right" vertical="center"/>
    </xf>
    <xf numFmtId="3" fontId="2" fillId="37" borderId="0" xfId="0" applyNumberFormat="1" applyFont="1" applyFill="1" applyBorder="1" applyAlignment="1">
      <alignment horizontal="right" vertical="center"/>
    </xf>
    <xf numFmtId="164" fontId="2" fillId="37" borderId="0" xfId="56" applyNumberFormat="1" applyFont="1" applyFill="1" applyBorder="1" applyAlignment="1">
      <alignment horizontal="right" vertical="center"/>
    </xf>
    <xf numFmtId="3" fontId="2" fillId="37" borderId="10" xfId="0" applyNumberFormat="1" applyFont="1" applyFill="1" applyBorder="1" applyAlignment="1">
      <alignment horizontal="right" vertical="center"/>
    </xf>
    <xf numFmtId="3" fontId="0" fillId="37" borderId="0" xfId="0" applyNumberFormat="1" applyFill="1" applyAlignment="1">
      <alignment horizontal="right"/>
    </xf>
    <xf numFmtId="41" fontId="7" fillId="38" borderId="11" xfId="0" applyNumberFormat="1" applyFont="1" applyFill="1" applyBorder="1" applyAlignment="1">
      <alignment horizontal="right" vertical="center" wrapText="1"/>
    </xf>
    <xf numFmtId="165" fontId="7" fillId="36" borderId="0" xfId="0" applyNumberFormat="1" applyFont="1" applyFill="1" applyBorder="1" applyAlignment="1">
      <alignment horizontal="right" vertical="center" wrapText="1"/>
    </xf>
    <xf numFmtId="165" fontId="7" fillId="37" borderId="0" xfId="0" applyNumberFormat="1" applyFont="1" applyFill="1" applyBorder="1" applyAlignment="1">
      <alignment horizontal="right" vertical="center" wrapText="1"/>
    </xf>
    <xf numFmtId="0" fontId="2" fillId="37" borderId="0" xfId="0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2" fillId="35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2" fillId="38" borderId="13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7" fillId="35" borderId="14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38" borderId="14" xfId="0" applyNumberFormat="1" applyFont="1" applyFill="1" applyBorder="1" applyAlignment="1">
      <alignment horizontal="right" vertical="center" wrapText="1"/>
    </xf>
    <xf numFmtId="165" fontId="2" fillId="35" borderId="13" xfId="0" applyNumberFormat="1" applyFont="1" applyFill="1" applyBorder="1" applyAlignment="1">
      <alignment horizontal="right" vertical="center" wrapText="1"/>
    </xf>
    <xf numFmtId="165" fontId="2" fillId="38" borderId="13" xfId="0" applyNumberFormat="1" applyFont="1" applyFill="1" applyBorder="1" applyAlignment="1">
      <alignment horizontal="right" vertical="center" wrapText="1"/>
    </xf>
    <xf numFmtId="165" fontId="7" fillId="35" borderId="14" xfId="0" applyNumberFormat="1" applyFont="1" applyFill="1" applyBorder="1" applyAlignment="1">
      <alignment horizontal="right" vertical="center" wrapText="1"/>
    </xf>
    <xf numFmtId="165" fontId="7" fillId="38" borderId="14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right" vertical="center"/>
    </xf>
    <xf numFmtId="41" fontId="7" fillId="39" borderId="0" xfId="0" applyNumberFormat="1" applyFont="1" applyFill="1" applyBorder="1" applyAlignment="1">
      <alignment horizontal="right" vertical="center" wrapText="1"/>
    </xf>
    <xf numFmtId="41" fontId="7" fillId="39" borderId="10" xfId="0" applyNumberFormat="1" applyFont="1" applyFill="1" applyBorder="1" applyAlignment="1">
      <alignment horizontal="right" vertical="center" wrapText="1"/>
    </xf>
    <xf numFmtId="41" fontId="7" fillId="39" borderId="11" xfId="0" applyNumberFormat="1" applyFont="1" applyFill="1" applyBorder="1" applyAlignment="1">
      <alignment horizontal="right" vertical="center" wrapText="1"/>
    </xf>
    <xf numFmtId="41" fontId="7" fillId="35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3" fontId="7" fillId="36" borderId="10" xfId="0" applyNumberFormat="1" applyFont="1" applyFill="1" applyBorder="1" applyAlignment="1">
      <alignment horizontal="right" vertical="center" wrapText="1"/>
    </xf>
    <xf numFmtId="41" fontId="7" fillId="37" borderId="10" xfId="0" applyNumberFormat="1" applyFont="1" applyFill="1" applyBorder="1" applyAlignment="1">
      <alignment horizontal="right" vertical="center" wrapText="1"/>
    </xf>
    <xf numFmtId="0" fontId="7" fillId="37" borderId="0" xfId="0" applyFont="1" applyFill="1" applyBorder="1" applyAlignment="1">
      <alignment horizontal="left"/>
    </xf>
    <xf numFmtId="3" fontId="6" fillId="34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tabSelected="1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0" customWidth="1"/>
    <col min="2" max="2" width="16.00390625" style="40" customWidth="1"/>
    <col min="3" max="3" width="8.28125" style="40" customWidth="1"/>
    <col min="4" max="4" width="4.8515625" style="40" customWidth="1"/>
    <col min="5" max="12" width="9.7109375" style="40" customWidth="1"/>
    <col min="13" max="13" width="5.140625" style="40" customWidth="1"/>
    <col min="14" max="14" width="4.421875" style="40" customWidth="1"/>
    <col min="15" max="15" width="3.57421875" style="40" customWidth="1"/>
    <col min="16" max="18" width="9.140625" style="40" customWidth="1"/>
    <col min="19" max="16384" width="9.140625" style="40" customWidth="1"/>
  </cols>
  <sheetData>
    <row r="1" spans="1:12" ht="18" customHeight="1">
      <c r="A1" s="189" t="s">
        <v>70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67</v>
      </c>
      <c r="B2" s="12"/>
      <c r="C2" s="12"/>
      <c r="D2" s="12"/>
      <c r="E2" s="42"/>
      <c r="F2" s="42"/>
      <c r="G2" s="42"/>
      <c r="H2" s="42"/>
      <c r="I2" s="42"/>
      <c r="J2" s="42"/>
      <c r="K2" s="42"/>
      <c r="L2" s="14"/>
    </row>
    <row r="3" spans="1:12" ht="12.75" customHeight="1">
      <c r="A3" s="53"/>
      <c r="B3" s="53"/>
      <c r="C3" s="54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4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41" customFormat="1" ht="12.75" customHeight="1">
      <c r="A5" s="54" t="s">
        <v>9</v>
      </c>
      <c r="B5" s="57"/>
      <c r="C5" s="54"/>
      <c r="D5" s="58" t="s">
        <v>64</v>
      </c>
      <c r="E5" s="59"/>
      <c r="F5" s="59"/>
      <c r="G5" s="59"/>
      <c r="H5" s="59"/>
      <c r="I5" s="59"/>
      <c r="J5" s="59"/>
      <c r="K5" s="59" t="s">
        <v>7</v>
      </c>
      <c r="L5" s="59" t="s">
        <v>7</v>
      </c>
    </row>
    <row r="6" ht="1.5" customHeight="1"/>
    <row r="7" spans="1:12" ht="15" customHeight="1">
      <c r="A7" s="27" t="s">
        <v>10</v>
      </c>
      <c r="B7" s="6"/>
      <c r="C7" s="6"/>
      <c r="D7" s="6"/>
      <c r="E7" s="72">
        <v>225.14899999999997</v>
      </c>
      <c r="F7" s="50">
        <v>287.71399999999994</v>
      </c>
      <c r="G7" s="72">
        <v>448.09</v>
      </c>
      <c r="H7" s="101">
        <v>528.324</v>
      </c>
      <c r="I7" s="105">
        <v>907.887</v>
      </c>
      <c r="J7" s="50">
        <v>762.877</v>
      </c>
      <c r="K7" s="128">
        <v>763.296</v>
      </c>
      <c r="L7" s="50">
        <v>866.2</v>
      </c>
    </row>
    <row r="8" spans="1:12" ht="15" customHeight="1">
      <c r="A8" s="27" t="s">
        <v>11</v>
      </c>
      <c r="B8" s="3"/>
      <c r="C8" s="3"/>
      <c r="D8" s="3"/>
      <c r="E8" s="71">
        <v>-210.57699999999997</v>
      </c>
      <c r="F8" s="45">
        <v>-275.25199999999995</v>
      </c>
      <c r="G8" s="71">
        <v>-415.43399999999997</v>
      </c>
      <c r="H8" s="139">
        <v>-496.524</v>
      </c>
      <c r="I8" s="106">
        <v>-897.7199999999999</v>
      </c>
      <c r="J8" s="45">
        <v>-715.879</v>
      </c>
      <c r="K8" s="118">
        <v>-677.6840000000001</v>
      </c>
      <c r="L8" s="45">
        <v>-766.75</v>
      </c>
    </row>
    <row r="9" spans="1:12" ht="15" customHeight="1">
      <c r="A9" s="27" t="s">
        <v>12</v>
      </c>
      <c r="B9" s="3"/>
      <c r="C9" s="3"/>
      <c r="D9" s="3"/>
      <c r="E9" s="71">
        <v>-0.02799999999999999</v>
      </c>
      <c r="F9" s="45">
        <v>0.06399999999999999</v>
      </c>
      <c r="G9" s="71">
        <v>0.008</v>
      </c>
      <c r="H9" s="139">
        <v>0.155</v>
      </c>
      <c r="I9" s="106">
        <v>0.127</v>
      </c>
      <c r="J9" s="45">
        <v>18.823</v>
      </c>
      <c r="K9" s="118">
        <v>1.6050000000000002</v>
      </c>
      <c r="L9" s="45">
        <v>0.032</v>
      </c>
    </row>
    <row r="10" spans="1:12" ht="15" customHeight="1">
      <c r="A10" s="27" t="s">
        <v>13</v>
      </c>
      <c r="B10" s="3"/>
      <c r="C10" s="3"/>
      <c r="D10" s="3"/>
      <c r="E10" s="71"/>
      <c r="F10" s="45"/>
      <c r="G10" s="71"/>
      <c r="H10" s="139"/>
      <c r="I10" s="106"/>
      <c r="J10" s="45"/>
      <c r="K10" s="118"/>
      <c r="L10" s="45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107"/>
      <c r="J11" s="47"/>
      <c r="K11" s="119"/>
      <c r="L11" s="47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L12">SUM(E7:E11)</f>
        <v>14.544000000000002</v>
      </c>
      <c r="F12" s="50">
        <f t="shared" si="0"/>
        <v>12.52599999999999</v>
      </c>
      <c r="G12" s="72">
        <f t="shared" si="0"/>
        <v>32.66400000000001</v>
      </c>
      <c r="H12" s="101">
        <f t="shared" si="0"/>
        <v>31.954999999999956</v>
      </c>
      <c r="I12" s="105">
        <f t="shared" si="0"/>
        <v>10.29400000000003</v>
      </c>
      <c r="J12" s="50">
        <f t="shared" si="0"/>
        <v>65.82099999999994</v>
      </c>
      <c r="K12" s="128">
        <f t="shared" si="0"/>
        <v>87.21699999999997</v>
      </c>
      <c r="L12" s="50">
        <f t="shared" si="0"/>
        <v>99.48200000000004</v>
      </c>
    </row>
    <row r="13" spans="1:12" ht="15" customHeight="1">
      <c r="A13" s="28" t="s">
        <v>76</v>
      </c>
      <c r="B13" s="21"/>
      <c r="C13" s="21"/>
      <c r="D13" s="21"/>
      <c r="E13" s="70">
        <v>-11.514999999999997</v>
      </c>
      <c r="F13" s="47">
        <v>-11.924999999999997</v>
      </c>
      <c r="G13" s="70">
        <v>-23.933999999999997</v>
      </c>
      <c r="H13" s="138">
        <v>-23.686999999999998</v>
      </c>
      <c r="I13" s="107">
        <v>-48.518</v>
      </c>
      <c r="J13" s="47">
        <v>-45.771</v>
      </c>
      <c r="K13" s="119">
        <v>-44.532</v>
      </c>
      <c r="L13" s="47">
        <v>-38.877</v>
      </c>
    </row>
    <row r="14" spans="1:12" ht="15" customHeight="1">
      <c r="A14" s="10" t="s">
        <v>1</v>
      </c>
      <c r="B14" s="10"/>
      <c r="C14" s="10"/>
      <c r="D14" s="10"/>
      <c r="E14" s="72">
        <f aca="true" t="shared" si="1" ref="E14:L14">SUM(E12:E13)</f>
        <v>3.0290000000000052</v>
      </c>
      <c r="F14" s="50">
        <f t="shared" si="1"/>
        <v>0.600999999999992</v>
      </c>
      <c r="G14" s="72">
        <f t="shared" si="1"/>
        <v>8.730000000000011</v>
      </c>
      <c r="H14" s="101">
        <f t="shared" si="1"/>
        <v>8.267999999999958</v>
      </c>
      <c r="I14" s="105">
        <f t="shared" si="1"/>
        <v>-38.22399999999997</v>
      </c>
      <c r="J14" s="50">
        <f t="shared" si="1"/>
        <v>20.04999999999994</v>
      </c>
      <c r="K14" s="128">
        <f t="shared" si="1"/>
        <v>42.684999999999974</v>
      </c>
      <c r="L14" s="50">
        <f t="shared" si="1"/>
        <v>60.60500000000004</v>
      </c>
    </row>
    <row r="15" spans="1:12" ht="15" customHeight="1">
      <c r="A15" s="27" t="s">
        <v>16</v>
      </c>
      <c r="B15" s="4"/>
      <c r="C15" s="4"/>
      <c r="D15" s="4"/>
      <c r="E15" s="71"/>
      <c r="F15" s="45"/>
      <c r="G15" s="71"/>
      <c r="H15" s="139"/>
      <c r="I15" s="106"/>
      <c r="J15" s="45"/>
      <c r="K15" s="118"/>
      <c r="L15" s="45"/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107"/>
      <c r="J16" s="47"/>
      <c r="K16" s="119"/>
      <c r="L16" s="47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L17">SUM(E14:E16)</f>
        <v>3.0290000000000052</v>
      </c>
      <c r="F17" s="50">
        <f t="shared" si="2"/>
        <v>0.600999999999992</v>
      </c>
      <c r="G17" s="72">
        <f t="shared" si="2"/>
        <v>8.730000000000011</v>
      </c>
      <c r="H17" s="101">
        <f t="shared" si="2"/>
        <v>8.267999999999958</v>
      </c>
      <c r="I17" s="105">
        <f t="shared" si="2"/>
        <v>-38.22399999999997</v>
      </c>
      <c r="J17" s="50">
        <f t="shared" si="2"/>
        <v>20.04999999999994</v>
      </c>
      <c r="K17" s="128">
        <f t="shared" si="2"/>
        <v>42.684999999999974</v>
      </c>
      <c r="L17" s="50">
        <f t="shared" si="2"/>
        <v>60.60500000000004</v>
      </c>
    </row>
    <row r="18" spans="1:12" ht="15" customHeight="1">
      <c r="A18" s="27" t="s">
        <v>18</v>
      </c>
      <c r="B18" s="3"/>
      <c r="C18" s="3"/>
      <c r="D18" s="3"/>
      <c r="E18" s="71">
        <v>1.203</v>
      </c>
      <c r="F18" s="45">
        <v>0.952</v>
      </c>
      <c r="G18" s="71">
        <v>2.337</v>
      </c>
      <c r="H18" s="139">
        <v>2.576</v>
      </c>
      <c r="I18" s="106">
        <v>6.166</v>
      </c>
      <c r="J18" s="45">
        <v>6.322</v>
      </c>
      <c r="K18" s="118">
        <v>2.6870000000000003</v>
      </c>
      <c r="L18" s="45">
        <v>2.567</v>
      </c>
    </row>
    <row r="19" spans="1:12" ht="15" customHeight="1">
      <c r="A19" s="28" t="s">
        <v>19</v>
      </c>
      <c r="B19" s="21"/>
      <c r="C19" s="21"/>
      <c r="D19" s="196" t="s">
        <v>65</v>
      </c>
      <c r="E19" s="70">
        <v>-7.589999999999998</v>
      </c>
      <c r="F19" s="47">
        <v>-7.816999999999999</v>
      </c>
      <c r="G19" s="70">
        <v>-13.985</v>
      </c>
      <c r="H19" s="138">
        <v>-15.925999999999998</v>
      </c>
      <c r="I19" s="107">
        <v>-29.722</v>
      </c>
      <c r="J19" s="47">
        <v>-31.019</v>
      </c>
      <c r="K19" s="119">
        <v>-25.088000000000005</v>
      </c>
      <c r="L19" s="47">
        <v>-25.082</v>
      </c>
    </row>
    <row r="20" spans="1:12" ht="15" customHeight="1">
      <c r="A20" s="10" t="s">
        <v>3</v>
      </c>
      <c r="B20" s="10"/>
      <c r="C20" s="10"/>
      <c r="D20" s="10"/>
      <c r="E20" s="72">
        <f aca="true" t="shared" si="3" ref="E20:L20">SUM(E17:E19)</f>
        <v>-3.3579999999999925</v>
      </c>
      <c r="F20" s="50">
        <f t="shared" si="3"/>
        <v>-6.264000000000007</v>
      </c>
      <c r="G20" s="72">
        <f t="shared" si="3"/>
        <v>-2.9179999999999886</v>
      </c>
      <c r="H20" s="101">
        <f t="shared" si="3"/>
        <v>-5.08200000000004</v>
      </c>
      <c r="I20" s="105">
        <f t="shared" si="3"/>
        <v>-61.779999999999966</v>
      </c>
      <c r="J20" s="50">
        <f t="shared" si="3"/>
        <v>-4.647000000000059</v>
      </c>
      <c r="K20" s="128">
        <f t="shared" si="3"/>
        <v>20.283999999999967</v>
      </c>
      <c r="L20" s="50">
        <f t="shared" si="3"/>
        <v>38.09000000000004</v>
      </c>
    </row>
    <row r="21" spans="1:12" ht="15" customHeight="1">
      <c r="A21" s="27" t="s">
        <v>20</v>
      </c>
      <c r="B21" s="3"/>
      <c r="C21" s="3"/>
      <c r="D21" s="3"/>
      <c r="E21" s="71">
        <v>0.137</v>
      </c>
      <c r="F21" s="45">
        <v>5.277</v>
      </c>
      <c r="G21" s="71">
        <v>-0.11599999999999999</v>
      </c>
      <c r="H21" s="139">
        <v>3.999</v>
      </c>
      <c r="I21" s="106">
        <v>17.555</v>
      </c>
      <c r="J21" s="45">
        <v>1.837</v>
      </c>
      <c r="K21" s="118">
        <v>-3.6270000000000007</v>
      </c>
      <c r="L21" s="45">
        <v>-7.3580000000000005</v>
      </c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107"/>
      <c r="J22" s="47"/>
      <c r="K22" s="119"/>
      <c r="L22" s="47"/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L23">SUM(E20:E22)</f>
        <v>-3.2209999999999925</v>
      </c>
      <c r="F23" s="50">
        <f t="shared" si="4"/>
        <v>-0.9870000000000072</v>
      </c>
      <c r="G23" s="72">
        <f t="shared" si="4"/>
        <v>-3.0339999999999887</v>
      </c>
      <c r="H23" s="101">
        <f t="shared" si="4"/>
        <v>-1.0830000000000397</v>
      </c>
      <c r="I23" s="105">
        <f t="shared" si="4"/>
        <v>-44.224999999999966</v>
      </c>
      <c r="J23" s="50">
        <f t="shared" si="4"/>
        <v>-2.810000000000059</v>
      </c>
      <c r="K23" s="128">
        <f t="shared" si="4"/>
        <v>16.656999999999968</v>
      </c>
      <c r="L23" s="50">
        <f t="shared" si="4"/>
        <v>30.73200000000004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J24">E23-E25</f>
        <v>-3.2209999999999925</v>
      </c>
      <c r="F24" s="45">
        <f t="shared" si="5"/>
        <v>-0.9870000000000072</v>
      </c>
      <c r="G24" s="71">
        <f>G23-G25</f>
        <v>-3.0339999999999887</v>
      </c>
      <c r="H24" s="139">
        <f>H23-H25</f>
        <v>-1.0830000000000397</v>
      </c>
      <c r="I24" s="106">
        <f>I23-I25</f>
        <v>-44.224999999999966</v>
      </c>
      <c r="J24" s="45">
        <f t="shared" si="5"/>
        <v>-2.810000000000059</v>
      </c>
      <c r="K24" s="118">
        <f>K23-K25</f>
        <v>16.656999999999968</v>
      </c>
      <c r="L24" s="45">
        <f>L23-L25</f>
        <v>30.73200000000004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106"/>
      <c r="J25" s="45"/>
      <c r="K25" s="11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97</v>
      </c>
      <c r="B27" s="163"/>
      <c r="C27" s="163"/>
      <c r="D27" s="163"/>
      <c r="E27" s="164"/>
      <c r="F27" s="165"/>
      <c r="G27" s="164"/>
      <c r="H27" s="166"/>
      <c r="I27" s="164">
        <v>-32.6</v>
      </c>
      <c r="J27" s="165">
        <v>6.7</v>
      </c>
      <c r="K27" s="165">
        <v>-9.2</v>
      </c>
      <c r="L27" s="165"/>
    </row>
    <row r="28" spans="1:12" ht="15" customHeight="1">
      <c r="A28" s="167" t="s">
        <v>98</v>
      </c>
      <c r="B28" s="168"/>
      <c r="C28" s="168"/>
      <c r="D28" s="168"/>
      <c r="E28" s="169">
        <f>E14-E27</f>
        <v>3.0290000000000052</v>
      </c>
      <c r="F28" s="170">
        <f aca="true" t="shared" si="6" ref="F28:L28">F14-F27</f>
        <v>0.600999999999992</v>
      </c>
      <c r="G28" s="169">
        <f t="shared" si="6"/>
        <v>8.730000000000011</v>
      </c>
      <c r="H28" s="171">
        <f t="shared" si="6"/>
        <v>8.267999999999958</v>
      </c>
      <c r="I28" s="169">
        <f>I14-I27</f>
        <v>-5.623999999999967</v>
      </c>
      <c r="J28" s="170">
        <f t="shared" si="6"/>
        <v>13.349999999999941</v>
      </c>
      <c r="K28" s="170">
        <f t="shared" si="6"/>
        <v>51.88499999999998</v>
      </c>
      <c r="L28" s="170">
        <f t="shared" si="6"/>
        <v>60.60500000000004</v>
      </c>
    </row>
    <row r="29" spans="1:12" ht="10.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4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4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/>
      <c r="K31" s="75"/>
      <c r="L31" s="75"/>
    </row>
    <row r="32" spans="1:12" s="44" customFormat="1" ht="15" customHeight="1">
      <c r="A32" s="54" t="s">
        <v>82</v>
      </c>
      <c r="B32" s="61"/>
      <c r="C32" s="54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77"/>
      <c r="F33" s="77"/>
      <c r="G33" s="77"/>
      <c r="H33" s="77"/>
      <c r="I33" s="77"/>
      <c r="J33" s="77"/>
      <c r="K33" s="77"/>
      <c r="L33" s="77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671.54</v>
      </c>
      <c r="H34" s="139">
        <v>671.54</v>
      </c>
      <c r="I34" s="106">
        <v>671.54</v>
      </c>
      <c r="J34" s="45">
        <v>671.54</v>
      </c>
      <c r="K34" s="118">
        <v>669.932</v>
      </c>
      <c r="L34" s="45"/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2.2579999999999996</v>
      </c>
      <c r="H35" s="139">
        <v>2.9610000000000003</v>
      </c>
      <c r="I35" s="106">
        <v>2.4379999999999997</v>
      </c>
      <c r="J35" s="45">
        <v>3.343</v>
      </c>
      <c r="K35" s="118">
        <v>2.091</v>
      </c>
      <c r="L35" s="45"/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199.405</v>
      </c>
      <c r="H36" s="139">
        <v>229.44</v>
      </c>
      <c r="I36" s="106">
        <v>216.451</v>
      </c>
      <c r="J36" s="45">
        <v>219.63500000000005</v>
      </c>
      <c r="K36" s="118">
        <v>225.038</v>
      </c>
      <c r="L36" s="45"/>
    </row>
    <row r="37" spans="1:12" ht="15" customHeight="1">
      <c r="A37" s="27" t="s">
        <v>25</v>
      </c>
      <c r="B37" s="6"/>
      <c r="C37" s="6"/>
      <c r="D37" s="6"/>
      <c r="E37" s="71"/>
      <c r="F37" s="45"/>
      <c r="G37" s="71"/>
      <c r="H37" s="139"/>
      <c r="I37" s="106"/>
      <c r="J37" s="45"/>
      <c r="K37" s="118"/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12.431999999999999</v>
      </c>
      <c r="H38" s="138">
        <v>6.401</v>
      </c>
      <c r="I38" s="107">
        <v>11.393</v>
      </c>
      <c r="J38" s="47">
        <v>5.484</v>
      </c>
      <c r="K38" s="119">
        <v>25.742</v>
      </c>
      <c r="L38" s="47"/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885.635</v>
      </c>
      <c r="H39" s="125">
        <f>SUM(H34:H38)</f>
        <v>910.342</v>
      </c>
      <c r="I39" s="105">
        <f>SUM(I34:I38)</f>
        <v>901.822</v>
      </c>
      <c r="J39" s="50">
        <f>SUM(J34:J38)</f>
        <v>900.0020000000001</v>
      </c>
      <c r="K39" s="128">
        <f>SUM(K34:K38)</f>
        <v>922.803</v>
      </c>
      <c r="L39" s="50" t="s">
        <v>79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124.18199999999999</v>
      </c>
      <c r="H40" s="139">
        <v>140.543</v>
      </c>
      <c r="I40" s="106">
        <v>128.48000000000002</v>
      </c>
      <c r="J40" s="45">
        <v>135.786</v>
      </c>
      <c r="K40" s="118">
        <v>105.02600000000001</v>
      </c>
      <c r="L40" s="45"/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106"/>
      <c r="J41" s="45"/>
      <c r="K41" s="118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228.083</v>
      </c>
      <c r="H42" s="139">
        <v>285.88</v>
      </c>
      <c r="I42" s="106">
        <v>156.59900000000002</v>
      </c>
      <c r="J42" s="45">
        <v>206.547</v>
      </c>
      <c r="K42" s="118">
        <v>149.09799999999998</v>
      </c>
      <c r="L42" s="45"/>
    </row>
    <row r="43" spans="1:12" ht="15" customHeight="1">
      <c r="A43" s="27" t="s">
        <v>31</v>
      </c>
      <c r="B43" s="3"/>
      <c r="C43" s="3"/>
      <c r="D43" s="3"/>
      <c r="E43" s="71"/>
      <c r="F43" s="45"/>
      <c r="G43" s="71"/>
      <c r="H43" s="139"/>
      <c r="I43" s="106"/>
      <c r="J43" s="45">
        <v>43.435</v>
      </c>
      <c r="K43" s="118">
        <v>54.834</v>
      </c>
      <c r="L43" s="45"/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107"/>
      <c r="J44" s="47"/>
      <c r="K44" s="119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352.265</v>
      </c>
      <c r="H45" s="126">
        <f>SUM(H40:H44)</f>
        <v>426.423</v>
      </c>
      <c r="I45" s="108">
        <f>SUM(I40:I44)</f>
        <v>285.07900000000006</v>
      </c>
      <c r="J45" s="79">
        <f>SUM(J40:J44)</f>
        <v>385.768</v>
      </c>
      <c r="K45" s="150">
        <f>SUM(K40:K44)</f>
        <v>308.95799999999997</v>
      </c>
      <c r="L45" s="79" t="s">
        <v>79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1237.9</v>
      </c>
      <c r="H46" s="125">
        <f>H45+H39</f>
        <v>1336.7649999999999</v>
      </c>
      <c r="I46" s="105">
        <f>I39+I45</f>
        <v>1186.901</v>
      </c>
      <c r="J46" s="50">
        <f>J39+J45</f>
        <v>1285.77</v>
      </c>
      <c r="K46" s="128">
        <f>K39+K45</f>
        <v>1231.761</v>
      </c>
      <c r="L46" s="50" t="s">
        <v>79</v>
      </c>
    </row>
    <row r="47" spans="1:12" ht="15" customHeight="1">
      <c r="A47" s="27" t="s">
        <v>35</v>
      </c>
      <c r="B47" s="3"/>
      <c r="C47" s="3"/>
      <c r="D47" s="197" t="s">
        <v>66</v>
      </c>
      <c r="E47" s="71"/>
      <c r="F47" s="45"/>
      <c r="G47" s="71">
        <v>746.212</v>
      </c>
      <c r="H47" s="139">
        <v>762.9350000000001</v>
      </c>
      <c r="I47" s="106">
        <v>720.03</v>
      </c>
      <c r="J47" s="45">
        <v>730.072</v>
      </c>
      <c r="K47" s="118">
        <v>733.95</v>
      </c>
      <c r="L47" s="45"/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9"/>
      <c r="I48" s="106"/>
      <c r="J48" s="45"/>
      <c r="K48" s="118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/>
      <c r="H49" s="139"/>
      <c r="I49" s="106"/>
      <c r="J49" s="45"/>
      <c r="K49" s="118"/>
      <c r="L49" s="45"/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12.014</v>
      </c>
      <c r="H50" s="139">
        <v>13.241</v>
      </c>
      <c r="I50" s="106">
        <v>12.014</v>
      </c>
      <c r="J50" s="45">
        <v>13.241</v>
      </c>
      <c r="K50" s="118">
        <v>30.98</v>
      </c>
      <c r="L50" s="45"/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325.44</v>
      </c>
      <c r="H51" s="139">
        <v>345.47299999999996</v>
      </c>
      <c r="I51" s="106">
        <v>341.377</v>
      </c>
      <c r="J51" s="45">
        <v>352.038</v>
      </c>
      <c r="K51" s="118">
        <v>354.966</v>
      </c>
      <c r="L51" s="45"/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154.234</v>
      </c>
      <c r="H52" s="139">
        <v>215.116</v>
      </c>
      <c r="I52" s="106">
        <v>113.47999999999999</v>
      </c>
      <c r="J52" s="45">
        <v>190.41899999999998</v>
      </c>
      <c r="K52" s="118">
        <v>111.86500000000001</v>
      </c>
      <c r="L52" s="45"/>
    </row>
    <row r="53" spans="1:12" ht="15" customHeight="1">
      <c r="A53" s="27" t="s">
        <v>77</v>
      </c>
      <c r="B53" s="3"/>
      <c r="C53" s="3"/>
      <c r="D53" s="3"/>
      <c r="E53" s="71"/>
      <c r="F53" s="45"/>
      <c r="G53" s="71"/>
      <c r="H53" s="139"/>
      <c r="I53" s="106"/>
      <c r="J53" s="45"/>
      <c r="K53" s="118"/>
      <c r="L53" s="45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107"/>
      <c r="J54" s="47"/>
      <c r="K54" s="119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>SUM(G47:G54)</f>
        <v>1237.8999999999999</v>
      </c>
      <c r="H55" s="125">
        <f>SUM(H47:H54)</f>
        <v>1336.7649999999999</v>
      </c>
      <c r="I55" s="105">
        <f>SUM(I47:I54)</f>
        <v>1186.901</v>
      </c>
      <c r="J55" s="50">
        <f>SUM(J47:J54)</f>
        <v>1285.77</v>
      </c>
      <c r="K55" s="128">
        <f>SUM(K47:K54)</f>
        <v>1231.7610000000002</v>
      </c>
      <c r="L55" s="50" t="s">
        <v>79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/>
      <c r="K58" s="75"/>
      <c r="L58" s="75"/>
    </row>
    <row r="59" spans="1:12" s="44" customFormat="1" ht="15" customHeight="1">
      <c r="A59" s="63" t="s">
        <v>81</v>
      </c>
      <c r="B59" s="61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77"/>
      <c r="F60" s="77"/>
      <c r="G60" s="77"/>
      <c r="H60" s="77"/>
      <c r="I60" s="77"/>
      <c r="J60" s="77"/>
      <c r="K60" s="77"/>
      <c r="L60" s="77"/>
    </row>
    <row r="61" spans="1:12" ht="24.75" customHeight="1">
      <c r="A61" s="190" t="s">
        <v>42</v>
      </c>
      <c r="B61" s="190"/>
      <c r="C61" s="8"/>
      <c r="D61" s="8"/>
      <c r="E61" s="69">
        <v>7.941000000000001</v>
      </c>
      <c r="F61" s="48">
        <v>5.341</v>
      </c>
      <c r="G61" s="69">
        <v>20.8</v>
      </c>
      <c r="H61" s="137">
        <v>18.285</v>
      </c>
      <c r="I61" s="133">
        <v>-11.311</v>
      </c>
      <c r="J61" s="48">
        <v>43.679</v>
      </c>
      <c r="K61" s="143"/>
      <c r="L61" s="48"/>
    </row>
    <row r="62" spans="1:12" ht="15" customHeight="1">
      <c r="A62" s="191" t="s">
        <v>43</v>
      </c>
      <c r="B62" s="191"/>
      <c r="C62" s="22"/>
      <c r="D62" s="22"/>
      <c r="E62" s="70">
        <v>-6.242999999999995</v>
      </c>
      <c r="F62" s="47">
        <v>9.85999999999999</v>
      </c>
      <c r="G62" s="70">
        <v>-25.00699999999999</v>
      </c>
      <c r="H62" s="138">
        <v>-58.83500000000001</v>
      </c>
      <c r="I62" s="134">
        <v>-12.830999999999989</v>
      </c>
      <c r="J62" s="47">
        <v>-13.119</v>
      </c>
      <c r="K62" s="119"/>
      <c r="L62" s="47"/>
    </row>
    <row r="63" spans="1:14" ht="16.5" customHeight="1">
      <c r="A63" s="192" t="s">
        <v>44</v>
      </c>
      <c r="B63" s="192"/>
      <c r="C63" s="24"/>
      <c r="D63" s="24"/>
      <c r="E63" s="74">
        <f aca="true" t="shared" si="9" ref="E63:J63">SUM(E61:E62)</f>
        <v>1.6980000000000057</v>
      </c>
      <c r="F63" s="128">
        <f t="shared" si="9"/>
        <v>15.20099999999999</v>
      </c>
      <c r="G63" s="74">
        <f t="shared" si="9"/>
        <v>-4.20699999999999</v>
      </c>
      <c r="H63" s="128">
        <f t="shared" si="9"/>
        <v>-40.55000000000001</v>
      </c>
      <c r="I63" s="74">
        <f t="shared" si="9"/>
        <v>-24.14199999999999</v>
      </c>
      <c r="J63" s="50">
        <f t="shared" si="9"/>
        <v>30.560000000000002</v>
      </c>
      <c r="K63" s="140" t="s">
        <v>79</v>
      </c>
      <c r="L63" s="50" t="s">
        <v>8</v>
      </c>
      <c r="N63" s="132"/>
    </row>
    <row r="64" spans="1:12" ht="15" customHeight="1">
      <c r="A64" s="190" t="s">
        <v>45</v>
      </c>
      <c r="B64" s="190"/>
      <c r="C64" s="3"/>
      <c r="D64" s="3"/>
      <c r="E64" s="71">
        <v>-3.3230000000000004</v>
      </c>
      <c r="F64" s="45">
        <v>-15.964</v>
      </c>
      <c r="G64" s="71">
        <v>-6.53</v>
      </c>
      <c r="H64" s="139">
        <v>-31.3</v>
      </c>
      <c r="I64" s="135">
        <v>-43.026</v>
      </c>
      <c r="J64" s="45">
        <v>-41.901</v>
      </c>
      <c r="K64" s="118"/>
      <c r="L64" s="45"/>
    </row>
    <row r="65" spans="1:12" ht="15" customHeight="1">
      <c r="A65" s="191" t="s">
        <v>78</v>
      </c>
      <c r="B65" s="191"/>
      <c r="C65" s="21"/>
      <c r="D65" s="21"/>
      <c r="E65" s="70"/>
      <c r="F65" s="47"/>
      <c r="G65" s="70"/>
      <c r="H65" s="138"/>
      <c r="I65" s="134"/>
      <c r="J65" s="47">
        <v>2.132</v>
      </c>
      <c r="K65" s="119"/>
      <c r="L65" s="47"/>
    </row>
    <row r="66" spans="1:14" ht="16.5" customHeight="1">
      <c r="A66" s="127" t="s">
        <v>46</v>
      </c>
      <c r="B66" s="127"/>
      <c r="C66" s="25"/>
      <c r="D66" s="25"/>
      <c r="E66" s="74">
        <f aca="true" t="shared" si="10" ref="E66:J66">SUM(E63:E65)</f>
        <v>-1.6249999999999947</v>
      </c>
      <c r="F66" s="128">
        <f t="shared" si="10"/>
        <v>-0.7630000000000106</v>
      </c>
      <c r="G66" s="74">
        <f t="shared" si="10"/>
        <v>-10.736999999999991</v>
      </c>
      <c r="H66" s="128">
        <f t="shared" si="10"/>
        <v>-71.85000000000001</v>
      </c>
      <c r="I66" s="74">
        <f t="shared" si="10"/>
        <v>-67.16799999999999</v>
      </c>
      <c r="J66" s="50">
        <f t="shared" si="10"/>
        <v>-9.209000000000001</v>
      </c>
      <c r="K66" s="140" t="s">
        <v>79</v>
      </c>
      <c r="L66" s="50" t="s">
        <v>8</v>
      </c>
      <c r="N66" s="132"/>
    </row>
    <row r="67" spans="1:12" ht="15" customHeight="1">
      <c r="A67" s="191" t="s">
        <v>47</v>
      </c>
      <c r="B67" s="191"/>
      <c r="C67" s="26"/>
      <c r="D67" s="26"/>
      <c r="E67" s="70"/>
      <c r="F67" s="47"/>
      <c r="G67" s="70"/>
      <c r="H67" s="138"/>
      <c r="I67" s="134"/>
      <c r="J67" s="47"/>
      <c r="K67" s="119"/>
      <c r="L67" s="47"/>
    </row>
    <row r="68" spans="1:14" ht="16.5" customHeight="1">
      <c r="A68" s="192" t="s">
        <v>48</v>
      </c>
      <c r="B68" s="192"/>
      <c r="C68" s="9"/>
      <c r="D68" s="9"/>
      <c r="E68" s="74">
        <f aca="true" t="shared" si="11" ref="E68:J68">SUM(E66:E67)</f>
        <v>-1.6249999999999947</v>
      </c>
      <c r="F68" s="128">
        <f t="shared" si="11"/>
        <v>-0.7630000000000106</v>
      </c>
      <c r="G68" s="74">
        <f t="shared" si="11"/>
        <v>-10.736999999999991</v>
      </c>
      <c r="H68" s="128">
        <f t="shared" si="11"/>
        <v>-71.85000000000001</v>
      </c>
      <c r="I68" s="74">
        <f t="shared" si="11"/>
        <v>-67.16799999999999</v>
      </c>
      <c r="J68" s="50">
        <f t="shared" si="11"/>
        <v>-9.209000000000001</v>
      </c>
      <c r="K68" s="140" t="s">
        <v>79</v>
      </c>
      <c r="L68" s="50" t="s">
        <v>8</v>
      </c>
      <c r="N68" s="132"/>
    </row>
    <row r="69" spans="1:12" ht="15" customHeight="1">
      <c r="A69" s="190" t="s">
        <v>49</v>
      </c>
      <c r="B69" s="190"/>
      <c r="C69" s="3"/>
      <c r="D69" s="3"/>
      <c r="E69" s="71">
        <v>-27.141000000000002</v>
      </c>
      <c r="F69" s="45">
        <v>-35.256</v>
      </c>
      <c r="G69" s="71">
        <v>-17.513</v>
      </c>
      <c r="H69" s="139">
        <v>-6.585</v>
      </c>
      <c r="I69" s="135">
        <v>-11.041</v>
      </c>
      <c r="J69" s="45">
        <v>-2.1900000000000013</v>
      </c>
      <c r="K69" s="118"/>
      <c r="L69" s="45"/>
    </row>
    <row r="70" spans="1:12" ht="15" customHeight="1">
      <c r="A70" s="190" t="s">
        <v>50</v>
      </c>
      <c r="B70" s="190"/>
      <c r="C70" s="3"/>
      <c r="D70" s="3"/>
      <c r="E70" s="71"/>
      <c r="F70" s="45">
        <v>35</v>
      </c>
      <c r="G70" s="71"/>
      <c r="H70" s="139">
        <v>35</v>
      </c>
      <c r="I70" s="135">
        <v>35</v>
      </c>
      <c r="J70" s="45"/>
      <c r="K70" s="118"/>
      <c r="L70" s="45"/>
    </row>
    <row r="71" spans="1:12" ht="15" customHeight="1">
      <c r="A71" s="190" t="s">
        <v>51</v>
      </c>
      <c r="B71" s="190"/>
      <c r="C71" s="3"/>
      <c r="D71" s="3"/>
      <c r="E71" s="71"/>
      <c r="F71" s="45"/>
      <c r="G71" s="71"/>
      <c r="H71" s="139"/>
      <c r="I71" s="135"/>
      <c r="J71" s="45"/>
      <c r="K71" s="118"/>
      <c r="L71" s="45"/>
    </row>
    <row r="72" spans="1:12" ht="15" customHeight="1">
      <c r="A72" s="191" t="s">
        <v>52</v>
      </c>
      <c r="B72" s="191"/>
      <c r="C72" s="21"/>
      <c r="D72" s="21"/>
      <c r="E72" s="70">
        <v>28.25</v>
      </c>
      <c r="F72" s="47"/>
      <c r="G72" s="70">
        <v>28.25</v>
      </c>
      <c r="H72" s="138"/>
      <c r="I72" s="134"/>
      <c r="J72" s="47"/>
      <c r="K72" s="119"/>
      <c r="L72" s="47"/>
    </row>
    <row r="73" spans="1:14" ht="16.5" customHeight="1">
      <c r="A73" s="32" t="s">
        <v>53</v>
      </c>
      <c r="B73" s="32"/>
      <c r="C73" s="19"/>
      <c r="D73" s="19"/>
      <c r="E73" s="78">
        <f aca="true" t="shared" si="12" ref="E73:J73">SUM(E69:E72)</f>
        <v>1.1089999999999982</v>
      </c>
      <c r="F73" s="144">
        <f t="shared" si="12"/>
        <v>-0.2560000000000002</v>
      </c>
      <c r="G73" s="78">
        <f t="shared" si="12"/>
        <v>10.736999999999998</v>
      </c>
      <c r="H73" s="115">
        <f t="shared" si="12"/>
        <v>28.415</v>
      </c>
      <c r="I73" s="78">
        <f t="shared" si="12"/>
        <v>23.959</v>
      </c>
      <c r="J73" s="79">
        <f t="shared" si="12"/>
        <v>-2.1900000000000013</v>
      </c>
      <c r="K73" s="151" t="s">
        <v>79</v>
      </c>
      <c r="L73" s="124" t="s">
        <v>8</v>
      </c>
      <c r="N73" s="132"/>
    </row>
    <row r="74" spans="1:14" ht="16.5" customHeight="1">
      <c r="A74" s="192" t="s">
        <v>54</v>
      </c>
      <c r="B74" s="192"/>
      <c r="C74" s="9"/>
      <c r="D74" s="9"/>
      <c r="E74" s="74">
        <f>SUM(E73+E68)</f>
        <v>-0.5159999999999965</v>
      </c>
      <c r="F74" s="128">
        <f>F73+F68</f>
        <v>-1.0190000000000108</v>
      </c>
      <c r="G74" s="74">
        <f>SUM(G73+G68)</f>
        <v>7.105427357601002E-15</v>
      </c>
      <c r="H74" s="128">
        <f>SUM(H73+H68)</f>
        <v>-43.43500000000001</v>
      </c>
      <c r="I74" s="74">
        <f>SUM(I73+I68)</f>
        <v>-43.20899999999999</v>
      </c>
      <c r="J74" s="50">
        <f>SUM(J73+J68)</f>
        <v>-11.399000000000003</v>
      </c>
      <c r="K74" s="140" t="s">
        <v>79</v>
      </c>
      <c r="L74" s="50" t="s">
        <v>8</v>
      </c>
      <c r="N74" s="132"/>
    </row>
    <row r="75" spans="1:12" ht="15" customHeight="1">
      <c r="A75" s="9"/>
      <c r="B75" s="9"/>
      <c r="C75" s="9"/>
      <c r="D75" s="9"/>
      <c r="E75" s="46"/>
      <c r="F75" s="46"/>
      <c r="G75" s="46"/>
      <c r="H75" s="46"/>
      <c r="I75" s="46"/>
      <c r="J75" s="46"/>
      <c r="K75" s="46"/>
      <c r="L75" s="46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3" ref="F76:L76">F$3</f>
        <v>2012</v>
      </c>
      <c r="G76" s="56">
        <f>G$3</f>
        <v>2013</v>
      </c>
      <c r="H76" s="56">
        <f>H$3</f>
        <v>2012</v>
      </c>
      <c r="I76" s="56">
        <f t="shared" si="13"/>
        <v>2012</v>
      </c>
      <c r="J76" s="56">
        <f t="shared" si="13"/>
        <v>2011</v>
      </c>
      <c r="K76" s="56">
        <f t="shared" si="13"/>
        <v>2010</v>
      </c>
      <c r="L76" s="56">
        <f t="shared" si="13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/>
      <c r="K77" s="56"/>
      <c r="L77" s="56"/>
    </row>
    <row r="78" spans="1:12" s="44" customFormat="1" ht="15" customHeight="1">
      <c r="A78" s="63" t="s">
        <v>55</v>
      </c>
      <c r="B78" s="61"/>
      <c r="C78" s="54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IF(E7=0,"",IF(E14=0,"",(E14/E7))*100)</f>
        <v>1.345331313929889</v>
      </c>
      <c r="F80" s="51">
        <f>IF(F14=0,"-",IF(F7=0,"-",F14/F7))*100</f>
        <v>0.20888799293742816</v>
      </c>
      <c r="G80" s="109">
        <f>IF(G14=0,"-",IF(G7=0,"-",G14/G7))*100</f>
        <v>1.9482693208953585</v>
      </c>
      <c r="H80" s="100">
        <f>IF(H7=0,"",IF(H14=0,"",(H14/H7))*100)</f>
        <v>1.5649487814295693</v>
      </c>
      <c r="I80" s="109">
        <f>IF(I14=0,"-",IF(I7=0,"-",I14/I7))*100</f>
        <v>-4.210215588503853</v>
      </c>
      <c r="J80" s="51">
        <f>IF(J14=0,"-",IF(J7=0,"-",J14/J7))*100</f>
        <v>2.6282087413829416</v>
      </c>
      <c r="K80" s="148">
        <f>IF(K14=0,"-",IF(K7=0,"-",K14/K7))*100</f>
        <v>5.592194902108746</v>
      </c>
      <c r="L80" s="51">
        <f>IF(L14=0,"-",IF(L7=0,"-",L14/L7)*100)</f>
        <v>6.996652043407993</v>
      </c>
    </row>
    <row r="81" spans="1:13" ht="15" customHeight="1">
      <c r="A81" s="190" t="s">
        <v>57</v>
      </c>
      <c r="B81" s="190"/>
      <c r="C81" s="6"/>
      <c r="D81" s="6"/>
      <c r="E81" s="64">
        <f aca="true" t="shared" si="14" ref="E81:L81">IF(E20=0,"-",IF(E7=0,"-",E20/E7)*100)</f>
        <v>-1.4914567686287716</v>
      </c>
      <c r="F81" s="51">
        <f t="shared" si="14"/>
        <v>-2.1771620428620118</v>
      </c>
      <c r="G81" s="109">
        <f t="shared" si="14"/>
        <v>-0.6512084625856388</v>
      </c>
      <c r="H81" s="100">
        <f t="shared" si="14"/>
        <v>-0.9619097372067218</v>
      </c>
      <c r="I81" s="109">
        <f t="shared" si="14"/>
        <v>-6.804811612017792</v>
      </c>
      <c r="J81" s="51">
        <f t="shared" si="14"/>
        <v>-0.6091414474417317</v>
      </c>
      <c r="K81" s="148">
        <f t="shared" si="14"/>
        <v>2.657422546430214</v>
      </c>
      <c r="L81" s="51">
        <f t="shared" si="14"/>
        <v>4.397367813438009</v>
      </c>
      <c r="M81" s="42"/>
    </row>
    <row r="82" spans="1:13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110">
        <f>IF((I47=0),"-",(I24/((I47+J47)/2)*100))</f>
        <v>-6.099570926734805</v>
      </c>
      <c r="J82" s="52">
        <f>IF((J47=0),"-",(J24/((J47+K47)/2)*100))</f>
        <v>-0.3838740128222198</v>
      </c>
      <c r="K82" s="152" t="s">
        <v>79</v>
      </c>
      <c r="L82" s="52" t="s">
        <v>79</v>
      </c>
      <c r="M82" s="42"/>
    </row>
    <row r="83" spans="1:13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110">
        <f>IF((I47=0),"-",((I17+I18)/((I47+I48+I49+I51+J47+J48+J49+J51)/2)*100))</f>
        <v>-2.9911589224624735</v>
      </c>
      <c r="J83" s="52">
        <f>IF((J47=0),"-",((J17+J18)/((J47+J48+J49+J51+K47+K48+K49+K51)/2)*100))</f>
        <v>2.42945040731893</v>
      </c>
      <c r="K83" s="152" t="s">
        <v>79</v>
      </c>
      <c r="L83" s="52" t="s">
        <v>79</v>
      </c>
      <c r="M83" s="42"/>
    </row>
    <row r="84" spans="1:13" ht="15" customHeight="1">
      <c r="A84" s="190" t="s">
        <v>60</v>
      </c>
      <c r="B84" s="190"/>
      <c r="C84" s="6"/>
      <c r="D84" s="6"/>
      <c r="E84" s="68" t="s">
        <v>8</v>
      </c>
      <c r="F84" s="93" t="s">
        <v>8</v>
      </c>
      <c r="G84" s="111">
        <f>IF(G47=0,"-",((G47+G48)/G55*100))</f>
        <v>60.28047499798046</v>
      </c>
      <c r="H84" s="153">
        <f>IF(H47=0,"-",((H47+H48)/H55*100))</f>
        <v>57.073232767165514</v>
      </c>
      <c r="I84" s="111">
        <f>IF(I47=0,"-",((I47+I48)/I55*100))</f>
        <v>60.664705817924144</v>
      </c>
      <c r="J84" s="93">
        <f>IF(J47=0,"-",((J47+J48)/J55*100))</f>
        <v>56.78091727136268</v>
      </c>
      <c r="K84" s="153">
        <f>IF(K47=0,"-",((K47+K48)/K55*100))</f>
        <v>59.58542282147267</v>
      </c>
      <c r="L84" s="93" t="s">
        <v>79</v>
      </c>
      <c r="M84" s="42"/>
    </row>
    <row r="85" spans="1:13" ht="15" customHeight="1">
      <c r="A85" s="190" t="s">
        <v>61</v>
      </c>
      <c r="B85" s="190"/>
      <c r="C85" s="6"/>
      <c r="D85" s="6"/>
      <c r="E85" s="65" t="s">
        <v>8</v>
      </c>
      <c r="F85" s="1" t="s">
        <v>8</v>
      </c>
      <c r="G85" s="112">
        <f aca="true" t="shared" si="15" ref="G85:L85">IF((G51+G49-G43-G41-G37)=0,"-",(G51+G49-G43-G41-G37))</f>
        <v>325.44</v>
      </c>
      <c r="H85" s="154">
        <f t="shared" si="15"/>
        <v>345.47299999999996</v>
      </c>
      <c r="I85" s="112">
        <f t="shared" si="15"/>
        <v>341.377</v>
      </c>
      <c r="J85" s="1">
        <f t="shared" si="15"/>
        <v>308.603</v>
      </c>
      <c r="K85" s="154">
        <f t="shared" si="15"/>
        <v>300.132</v>
      </c>
      <c r="L85" s="1" t="str">
        <f t="shared" si="15"/>
        <v>-</v>
      </c>
      <c r="M85" s="42"/>
    </row>
    <row r="86" spans="1:12" ht="15" customHeight="1">
      <c r="A86" s="190" t="s">
        <v>62</v>
      </c>
      <c r="B86" s="190"/>
      <c r="C86" s="3"/>
      <c r="D86" s="3"/>
      <c r="E86" s="66" t="s">
        <v>8</v>
      </c>
      <c r="F86" s="2" t="s">
        <v>8</v>
      </c>
      <c r="G86" s="113">
        <f>IF((G47=0),"-",((G51+G49)/(G47+G48)))</f>
        <v>0.43612271043617634</v>
      </c>
      <c r="H86" s="155">
        <f>IF((H47=0),"-",((H51+H49)/(H47+H48)))</f>
        <v>0.452821013585692</v>
      </c>
      <c r="I86" s="113">
        <f>IF((I47=0),"-",((I51+I49)/(I47+I48)))</f>
        <v>0.4741149674319126</v>
      </c>
      <c r="J86" s="2">
        <f>IF((J47=0),"-",((J51+J49)/(J47+J48)))</f>
        <v>0.4821962765316298</v>
      </c>
      <c r="K86" s="155">
        <f>IF((K47=0),"-",((K51+K49)/(K47+K48)))</f>
        <v>0.4836378499897813</v>
      </c>
      <c r="L86" s="2" t="s">
        <v>79</v>
      </c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114" t="s">
        <v>8</v>
      </c>
      <c r="H87" s="156" t="s">
        <v>8</v>
      </c>
      <c r="I87" s="114">
        <v>456</v>
      </c>
      <c r="J87" s="17">
        <v>457</v>
      </c>
      <c r="K87" s="156">
        <v>420</v>
      </c>
      <c r="L87" s="17">
        <v>405</v>
      </c>
    </row>
    <row r="88" spans="1:12" ht="15" customHeight="1">
      <c r="A88" s="4" t="s">
        <v>91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34" t="s">
        <v>99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1:12" ht="15" customHeight="1">
      <c r="A90" s="34" t="s">
        <v>127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1:12" ht="10.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2" ht="10.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ht="10.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1:12" ht="10.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0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0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0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0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0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</sheetData>
  <sheetProtection/>
  <mergeCells count="21">
    <mergeCell ref="A87:B87"/>
    <mergeCell ref="A70:B70"/>
    <mergeCell ref="A71:B71"/>
    <mergeCell ref="A72:B72"/>
    <mergeCell ref="A74:B74"/>
    <mergeCell ref="A80:B80"/>
    <mergeCell ref="A83:B83"/>
    <mergeCell ref="A84:B84"/>
    <mergeCell ref="A67:B67"/>
    <mergeCell ref="A81:B81"/>
    <mergeCell ref="A82:B82"/>
    <mergeCell ref="A85:B85"/>
    <mergeCell ref="A69:B69"/>
    <mergeCell ref="A86:B86"/>
    <mergeCell ref="A68:B68"/>
    <mergeCell ref="A1:L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5.00390625" style="0" customWidth="1"/>
    <col min="14" max="15" width="4.28125" style="0" customWidth="1"/>
    <col min="16" max="18" width="9.140625" style="0" customWidth="1"/>
  </cols>
  <sheetData>
    <row r="1" spans="1:12" ht="18" customHeight="1">
      <c r="A1" s="189" t="s">
        <v>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/>
      <c r="K5" s="59" t="s">
        <v>7</v>
      </c>
      <c r="L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414.48299999999995</v>
      </c>
      <c r="F7" s="50">
        <v>435.198</v>
      </c>
      <c r="G7" s="72">
        <v>788.084</v>
      </c>
      <c r="H7" s="101">
        <v>838.16</v>
      </c>
      <c r="I7" s="72">
        <v>1656.875</v>
      </c>
      <c r="J7" s="50">
        <v>1643.317</v>
      </c>
      <c r="K7" s="101">
        <v>1617.289</v>
      </c>
      <c r="L7" s="50">
        <v>1360</v>
      </c>
    </row>
    <row r="8" spans="1:12" ht="15" customHeight="1">
      <c r="A8" s="27" t="s">
        <v>11</v>
      </c>
      <c r="B8" s="3"/>
      <c r="C8" s="3"/>
      <c r="D8" s="3"/>
      <c r="E8" s="71">
        <v>-362.43700000000007</v>
      </c>
      <c r="F8" s="45">
        <v>-396.53000000000003</v>
      </c>
      <c r="G8" s="71">
        <v>-702.896</v>
      </c>
      <c r="H8" s="139">
        <v>-763.2940000000001</v>
      </c>
      <c r="I8" s="71">
        <v>-1513.482</v>
      </c>
      <c r="J8" s="45">
        <v>-1515.282</v>
      </c>
      <c r="K8" s="139">
        <v>-1505.2010000000002</v>
      </c>
      <c r="L8" s="45">
        <v>-1233.26</v>
      </c>
    </row>
    <row r="9" spans="1:12" ht="15" customHeight="1">
      <c r="A9" s="27" t="s">
        <v>12</v>
      </c>
      <c r="B9" s="3"/>
      <c r="C9" s="3"/>
      <c r="D9" s="3"/>
      <c r="E9" s="71">
        <v>-1.583</v>
      </c>
      <c r="F9" s="45">
        <v>-2.5520000000000005</v>
      </c>
      <c r="G9" s="71">
        <v>-1.3</v>
      </c>
      <c r="H9" s="139">
        <v>-1.8979999999999992</v>
      </c>
      <c r="I9" s="71">
        <v>-1.4670000000000007</v>
      </c>
      <c r="J9" s="45">
        <v>-27.854</v>
      </c>
      <c r="K9" s="139">
        <v>-8.218999999999998</v>
      </c>
      <c r="L9" s="45">
        <v>-5.36</v>
      </c>
    </row>
    <row r="10" spans="1:12" ht="15" customHeight="1">
      <c r="A10" s="27" t="s">
        <v>13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</row>
    <row r="11" spans="1:12" ht="15" customHeight="1">
      <c r="A11" s="28" t="s">
        <v>14</v>
      </c>
      <c r="B11" s="21"/>
      <c r="C11" s="21"/>
      <c r="D11" s="21"/>
      <c r="E11" s="70"/>
      <c r="F11" s="47">
        <v>0.324</v>
      </c>
      <c r="G11" s="70"/>
      <c r="H11" s="138">
        <v>0.324</v>
      </c>
      <c r="I11" s="70">
        <v>0.324</v>
      </c>
      <c r="J11" s="47"/>
      <c r="K11" s="138">
        <v>0.47300000000000003</v>
      </c>
      <c r="L11" s="47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K12">SUM(E7:E11)</f>
        <v>50.46299999999988</v>
      </c>
      <c r="F12" s="50">
        <f t="shared" si="0"/>
        <v>36.43999999999995</v>
      </c>
      <c r="G12" s="72">
        <f t="shared" si="0"/>
        <v>83.88799999999999</v>
      </c>
      <c r="H12" s="101">
        <f t="shared" si="0"/>
        <v>73.29199999999987</v>
      </c>
      <c r="I12" s="72">
        <f t="shared" si="0"/>
        <v>142.25000000000003</v>
      </c>
      <c r="J12" s="50">
        <f t="shared" si="0"/>
        <v>100.18100000000008</v>
      </c>
      <c r="K12" s="101">
        <f t="shared" si="0"/>
        <v>104.34199999999974</v>
      </c>
      <c r="L12" s="50">
        <v>121.38000000000001</v>
      </c>
    </row>
    <row r="13" spans="1:12" ht="15" customHeight="1">
      <c r="A13" s="28" t="s">
        <v>76</v>
      </c>
      <c r="B13" s="21"/>
      <c r="C13" s="21"/>
      <c r="D13" s="21"/>
      <c r="E13" s="70">
        <v>-9.565000000000001</v>
      </c>
      <c r="F13" s="47">
        <v>-9.484</v>
      </c>
      <c r="G13" s="70">
        <v>-19.05</v>
      </c>
      <c r="H13" s="138">
        <v>-18.615000000000002</v>
      </c>
      <c r="I13" s="70">
        <v>-38.209999999999994</v>
      </c>
      <c r="J13" s="47">
        <v>-35.876000000000005</v>
      </c>
      <c r="K13" s="138">
        <v>-37.925000000000004</v>
      </c>
      <c r="L13" s="47">
        <v>-35.58</v>
      </c>
    </row>
    <row r="14" spans="1:12" ht="15" customHeight="1">
      <c r="A14" s="10" t="s">
        <v>1</v>
      </c>
      <c r="B14" s="10"/>
      <c r="C14" s="10"/>
      <c r="D14" s="10"/>
      <c r="E14" s="72">
        <f aca="true" t="shared" si="1" ref="E14:K14">SUM(E12:E13)</f>
        <v>40.89799999999988</v>
      </c>
      <c r="F14" s="50">
        <f t="shared" si="1"/>
        <v>26.955999999999946</v>
      </c>
      <c r="G14" s="72">
        <f t="shared" si="1"/>
        <v>64.838</v>
      </c>
      <c r="H14" s="101">
        <f t="shared" si="1"/>
        <v>54.67699999999987</v>
      </c>
      <c r="I14" s="72">
        <f t="shared" si="1"/>
        <v>104.04000000000003</v>
      </c>
      <c r="J14" s="50">
        <f t="shared" si="1"/>
        <v>64.30500000000008</v>
      </c>
      <c r="K14" s="101">
        <f t="shared" si="1"/>
        <v>66.41699999999975</v>
      </c>
      <c r="L14" s="50">
        <v>85.80000000000001</v>
      </c>
    </row>
    <row r="15" spans="1:12" ht="15" customHeight="1">
      <c r="A15" s="27" t="s">
        <v>16</v>
      </c>
      <c r="B15" s="4"/>
      <c r="C15" s="4"/>
      <c r="D15" s="4"/>
      <c r="E15" s="71">
        <v>-0.321</v>
      </c>
      <c r="F15" s="45">
        <v>-0.342</v>
      </c>
      <c r="G15" s="71">
        <v>-0.636</v>
      </c>
      <c r="H15" s="139">
        <v>-0.672</v>
      </c>
      <c r="I15" s="71">
        <v>-1.345</v>
      </c>
      <c r="J15" s="45">
        <v>-1.6709999999999998</v>
      </c>
      <c r="K15" s="139">
        <v>-1.643</v>
      </c>
      <c r="L15" s="45"/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K17">SUM(E14:E16)</f>
        <v>40.576999999999884</v>
      </c>
      <c r="F17" s="50">
        <f t="shared" si="2"/>
        <v>26.613999999999947</v>
      </c>
      <c r="G17" s="72">
        <f t="shared" si="2"/>
        <v>64.202</v>
      </c>
      <c r="H17" s="101">
        <f t="shared" si="2"/>
        <v>54.004999999999875</v>
      </c>
      <c r="I17" s="72">
        <f t="shared" si="2"/>
        <v>102.69500000000004</v>
      </c>
      <c r="J17" s="50">
        <f t="shared" si="2"/>
        <v>62.63400000000008</v>
      </c>
      <c r="K17" s="101">
        <f t="shared" si="2"/>
        <v>64.77399999999975</v>
      </c>
      <c r="L17" s="50">
        <v>85.80000000000001</v>
      </c>
    </row>
    <row r="18" spans="1:12" ht="15" customHeight="1">
      <c r="A18" s="27" t="s">
        <v>18</v>
      </c>
      <c r="B18" s="3"/>
      <c r="C18" s="3"/>
      <c r="D18" s="3"/>
      <c r="E18" s="71">
        <v>2.4240000000000004</v>
      </c>
      <c r="F18" s="45">
        <v>0.814</v>
      </c>
      <c r="G18" s="71">
        <v>2.668</v>
      </c>
      <c r="H18" s="139">
        <v>1.627</v>
      </c>
      <c r="I18" s="71">
        <v>1.9500000000000002</v>
      </c>
      <c r="J18" s="45">
        <v>2.599</v>
      </c>
      <c r="K18" s="139">
        <v>7.934000000000001</v>
      </c>
      <c r="L18" s="45"/>
    </row>
    <row r="19" spans="1:12" ht="15" customHeight="1">
      <c r="A19" s="28" t="s">
        <v>19</v>
      </c>
      <c r="B19" s="21"/>
      <c r="C19" s="21"/>
      <c r="D19" s="21"/>
      <c r="E19" s="70">
        <v>-5.823999999999999</v>
      </c>
      <c r="F19" s="47">
        <v>-8.668</v>
      </c>
      <c r="G19" s="70">
        <v>-13.171999999999999</v>
      </c>
      <c r="H19" s="138">
        <v>-18.181</v>
      </c>
      <c r="I19" s="70">
        <v>-35.077</v>
      </c>
      <c r="J19" s="47">
        <v>-41.010999999999996</v>
      </c>
      <c r="K19" s="138">
        <v>-43.998000000000005</v>
      </c>
      <c r="L19" s="47">
        <v>-2.07</v>
      </c>
    </row>
    <row r="20" spans="1:12" ht="15" customHeight="1">
      <c r="A20" s="10" t="s">
        <v>3</v>
      </c>
      <c r="B20" s="10"/>
      <c r="C20" s="10"/>
      <c r="D20" s="10"/>
      <c r="E20" s="72">
        <f aca="true" t="shared" si="3" ref="E20:K20">SUM(E17:E19)</f>
        <v>37.176999999999886</v>
      </c>
      <c r="F20" s="50">
        <f t="shared" si="3"/>
        <v>18.75999999999995</v>
      </c>
      <c r="G20" s="72">
        <f t="shared" si="3"/>
        <v>53.69800000000001</v>
      </c>
      <c r="H20" s="101">
        <f t="shared" si="3"/>
        <v>37.45099999999988</v>
      </c>
      <c r="I20" s="72">
        <f t="shared" si="3"/>
        <v>69.56800000000004</v>
      </c>
      <c r="J20" s="50">
        <f t="shared" si="3"/>
        <v>24.22200000000008</v>
      </c>
      <c r="K20" s="101">
        <f t="shared" si="3"/>
        <v>28.709999999999738</v>
      </c>
      <c r="L20" s="50">
        <v>83.73000000000002</v>
      </c>
    </row>
    <row r="21" spans="1:12" ht="15" customHeight="1">
      <c r="A21" s="27" t="s">
        <v>20</v>
      </c>
      <c r="B21" s="3"/>
      <c r="C21" s="3"/>
      <c r="D21" s="3"/>
      <c r="E21" s="71">
        <v>-8.857</v>
      </c>
      <c r="F21" s="45">
        <v>-4.933999999999999</v>
      </c>
      <c r="G21" s="71">
        <v>-12.887999999999998</v>
      </c>
      <c r="H21" s="139">
        <v>-9.85</v>
      </c>
      <c r="I21" s="71">
        <v>-27.955000000000002</v>
      </c>
      <c r="J21" s="45">
        <v>-5.844000000000003</v>
      </c>
      <c r="K21" s="139">
        <v>-10.537</v>
      </c>
      <c r="L21" s="45">
        <v>-25.94</v>
      </c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K23">SUM(E20:E22)</f>
        <v>28.319999999999887</v>
      </c>
      <c r="F23" s="50">
        <f t="shared" si="4"/>
        <v>13.825999999999949</v>
      </c>
      <c r="G23" s="72">
        <f t="shared" si="4"/>
        <v>40.81000000000001</v>
      </c>
      <c r="H23" s="101">
        <f t="shared" si="4"/>
        <v>27.60099999999988</v>
      </c>
      <c r="I23" s="72">
        <f t="shared" si="4"/>
        <v>41.61300000000004</v>
      </c>
      <c r="J23" s="50">
        <f t="shared" si="4"/>
        <v>18.37800000000008</v>
      </c>
      <c r="K23" s="101">
        <f t="shared" si="4"/>
        <v>18.17299999999974</v>
      </c>
      <c r="L23" s="50">
        <v>57.79000000000002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J24">E23-E25</f>
        <v>28.319999999999887</v>
      </c>
      <c r="F24" s="45">
        <f t="shared" si="5"/>
        <v>13.825999999999949</v>
      </c>
      <c r="G24" s="71">
        <f t="shared" si="5"/>
        <v>40.81000000000001</v>
      </c>
      <c r="H24" s="139">
        <f t="shared" si="5"/>
        <v>27.60099999999988</v>
      </c>
      <c r="I24" s="71">
        <f>I23-I25</f>
        <v>41.61300000000004</v>
      </c>
      <c r="J24" s="45">
        <f t="shared" si="5"/>
        <v>18.37800000000008</v>
      </c>
      <c r="K24" s="139">
        <f>K23-K25</f>
        <v>18.17299999999974</v>
      </c>
      <c r="L24" s="45">
        <v>57.79000000000002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97</v>
      </c>
      <c r="B27" s="163"/>
      <c r="C27" s="163"/>
      <c r="D27" s="163"/>
      <c r="E27" s="164">
        <v>0.8639999999999999</v>
      </c>
      <c r="F27" s="165">
        <v>-5.043</v>
      </c>
      <c r="G27" s="164">
        <v>-3.036</v>
      </c>
      <c r="H27" s="166">
        <v>-7.123</v>
      </c>
      <c r="I27" s="164">
        <v>-21.3</v>
      </c>
      <c r="J27" s="165">
        <v>-39</v>
      </c>
      <c r="K27" s="165">
        <v>-27</v>
      </c>
      <c r="L27" s="165"/>
    </row>
    <row r="28" spans="1:12" ht="15" customHeight="1">
      <c r="A28" s="167" t="s">
        <v>98</v>
      </c>
      <c r="B28" s="168"/>
      <c r="C28" s="168"/>
      <c r="D28" s="168"/>
      <c r="E28" s="169">
        <f>E14-E27</f>
        <v>40.033999999999885</v>
      </c>
      <c r="F28" s="170">
        <f aca="true" t="shared" si="6" ref="F28:L28">F14-F27</f>
        <v>31.998999999999945</v>
      </c>
      <c r="G28" s="169">
        <f t="shared" si="6"/>
        <v>67.874</v>
      </c>
      <c r="H28" s="171">
        <f t="shared" si="6"/>
        <v>61.79999999999987</v>
      </c>
      <c r="I28" s="169">
        <f>I14-I27</f>
        <v>125.34000000000003</v>
      </c>
      <c r="J28" s="170">
        <f t="shared" si="6"/>
        <v>103.30500000000008</v>
      </c>
      <c r="K28" s="170">
        <f t="shared" si="6"/>
        <v>93.41699999999975</v>
      </c>
      <c r="L28" s="170">
        <f t="shared" si="6"/>
        <v>85.80000000000001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1150.305</v>
      </c>
      <c r="H34" s="139">
        <v>1160.061</v>
      </c>
      <c r="I34" s="71">
        <v>1153.934</v>
      </c>
      <c r="J34" s="45">
        <v>1157.309</v>
      </c>
      <c r="K34" s="139">
        <v>1180.343</v>
      </c>
      <c r="L34" s="45">
        <v>230.8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55.37300000000001</v>
      </c>
      <c r="H35" s="139">
        <v>39.38900000000001</v>
      </c>
      <c r="I35" s="71">
        <v>48.852999999999994</v>
      </c>
      <c r="J35" s="45">
        <v>9.66599999999999</v>
      </c>
      <c r="K35" s="139">
        <v>7.135</v>
      </c>
      <c r="L35" s="45">
        <v>12.81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185.701</v>
      </c>
      <c r="H36" s="139">
        <v>202.01200000000003</v>
      </c>
      <c r="I36" s="71">
        <v>195.77599999999995</v>
      </c>
      <c r="J36" s="45">
        <v>226.5149999999999</v>
      </c>
      <c r="K36" s="139">
        <v>213.62599999999998</v>
      </c>
      <c r="L36" s="45">
        <v>223.47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>
        <v>2.25</v>
      </c>
      <c r="H37" s="139">
        <v>2.5460000000000003</v>
      </c>
      <c r="I37" s="71">
        <v>2.218</v>
      </c>
      <c r="J37" s="45">
        <v>2.3289999999999997</v>
      </c>
      <c r="K37" s="139">
        <v>13.124</v>
      </c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23.150000000000002</v>
      </c>
      <c r="H38" s="138">
        <v>35.74</v>
      </c>
      <c r="I38" s="70">
        <v>22.725</v>
      </c>
      <c r="J38" s="47">
        <v>34.377</v>
      </c>
      <c r="K38" s="138">
        <v>23.839000000000002</v>
      </c>
      <c r="L38" s="47">
        <v>21.18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1416.7790000000002</v>
      </c>
      <c r="H39" s="125">
        <f>SUM(H34:H38)</f>
        <v>1439.7479999999998</v>
      </c>
      <c r="I39" s="72">
        <f>SUM(I34:I38)</f>
        <v>1423.506</v>
      </c>
      <c r="J39" s="50">
        <f>SUM(J34:J38)</f>
        <v>1430.1959999999997</v>
      </c>
      <c r="K39" s="125">
        <v>1438.067</v>
      </c>
      <c r="L39" s="50">
        <v>488.26000000000005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150.184</v>
      </c>
      <c r="H40" s="139">
        <v>178.742</v>
      </c>
      <c r="I40" s="71">
        <v>155.229</v>
      </c>
      <c r="J40" s="45">
        <v>177.12</v>
      </c>
      <c r="K40" s="139">
        <v>194.93599999999998</v>
      </c>
      <c r="L40" s="45">
        <v>179.72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361.24199999999996</v>
      </c>
      <c r="H42" s="139">
        <v>411.88400000000007</v>
      </c>
      <c r="I42" s="71">
        <v>318.029</v>
      </c>
      <c r="J42" s="45">
        <v>332.406</v>
      </c>
      <c r="K42" s="139">
        <v>381.41100000000006</v>
      </c>
      <c r="L42" s="45">
        <v>360.31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148.909</v>
      </c>
      <c r="H43" s="139">
        <v>80.527</v>
      </c>
      <c r="I43" s="71">
        <v>175.211</v>
      </c>
      <c r="J43" s="45">
        <v>163.219</v>
      </c>
      <c r="K43" s="139">
        <v>206.309</v>
      </c>
      <c r="L43" s="45">
        <v>213.43</v>
      </c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660.3349999999999</v>
      </c>
      <c r="H45" s="126">
        <f>SUM(H40:H44)</f>
        <v>671.1530000000001</v>
      </c>
      <c r="I45" s="78">
        <f>SUM(I40:I44)</f>
        <v>648.469</v>
      </c>
      <c r="J45" s="79">
        <f>SUM(J40:J44)</f>
        <v>672.745</v>
      </c>
      <c r="K45" s="126">
        <v>782.656</v>
      </c>
      <c r="L45" s="79">
        <v>753.46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2077.114</v>
      </c>
      <c r="H46" s="125">
        <f>H45+H39</f>
        <v>2110.901</v>
      </c>
      <c r="I46" s="72">
        <f>I39+I45</f>
        <v>2071.9750000000004</v>
      </c>
      <c r="J46" s="50">
        <f>J39+J45</f>
        <v>2102.941</v>
      </c>
      <c r="K46" s="125">
        <v>2220.723</v>
      </c>
      <c r="L46" s="50">
        <v>1241.72</v>
      </c>
    </row>
    <row r="47" spans="1:12" ht="15" customHeight="1">
      <c r="A47" s="27" t="s">
        <v>35</v>
      </c>
      <c r="B47" s="3"/>
      <c r="C47" s="3"/>
      <c r="D47" s="3"/>
      <c r="E47" s="71"/>
      <c r="F47" s="45"/>
      <c r="G47" s="71">
        <v>1196.5979999999997</v>
      </c>
      <c r="H47" s="139">
        <v>1150.4719999999995</v>
      </c>
      <c r="I47" s="71">
        <v>1156.308</v>
      </c>
      <c r="J47" s="45">
        <v>1122.7779999999998</v>
      </c>
      <c r="K47" s="139">
        <v>1120.1029999999998</v>
      </c>
      <c r="L47" s="45">
        <v>551.11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9"/>
      <c r="I48" s="71"/>
      <c r="J48" s="45"/>
      <c r="K48" s="139">
        <v>2.8850000000000002</v>
      </c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>
        <v>3.838</v>
      </c>
      <c r="H49" s="139">
        <v>2.826</v>
      </c>
      <c r="I49" s="71">
        <v>3.47</v>
      </c>
      <c r="J49" s="45">
        <v>2.753</v>
      </c>
      <c r="K49" s="139">
        <v>4.444</v>
      </c>
      <c r="L49" s="45">
        <v>5.12</v>
      </c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13.098</v>
      </c>
      <c r="H50" s="139">
        <v>20.882</v>
      </c>
      <c r="I50" s="71">
        <v>11.704</v>
      </c>
      <c r="J50" s="45">
        <v>21.755000000000003</v>
      </c>
      <c r="K50" s="139">
        <v>23.872</v>
      </c>
      <c r="L50" s="45">
        <v>23.96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529.49</v>
      </c>
      <c r="H51" s="139">
        <v>608.213</v>
      </c>
      <c r="I51" s="71">
        <v>569.995</v>
      </c>
      <c r="J51" s="45">
        <v>632.053</v>
      </c>
      <c r="K51" s="139">
        <v>705.3249999999999</v>
      </c>
      <c r="L51" s="45">
        <v>352.16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334.09</v>
      </c>
      <c r="H52" s="139">
        <v>328.50800000000004</v>
      </c>
      <c r="I52" s="71">
        <v>330.498</v>
      </c>
      <c r="J52" s="45">
        <v>323.602</v>
      </c>
      <c r="K52" s="139">
        <v>364.094</v>
      </c>
      <c r="L52" s="45">
        <v>309.36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/>
      <c r="H53" s="139"/>
      <c r="I53" s="71"/>
      <c r="J53" s="45"/>
      <c r="K53" s="139"/>
      <c r="L53" s="45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>SUM(G47:G54)</f>
        <v>2077.1139999999996</v>
      </c>
      <c r="H55" s="125">
        <f>SUM(H47:H54)</f>
        <v>2110.901</v>
      </c>
      <c r="I55" s="72">
        <f>SUM(I47:I54)</f>
        <v>2071.975</v>
      </c>
      <c r="J55" s="50">
        <f>SUM(J47:J54)</f>
        <v>2102.941</v>
      </c>
      <c r="K55" s="125">
        <v>2220.723</v>
      </c>
      <c r="L55" s="50">
        <v>1241.71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42</v>
      </c>
      <c r="B61" s="190"/>
      <c r="C61" s="8"/>
      <c r="D61" s="8"/>
      <c r="E61" s="69">
        <v>36.371</v>
      </c>
      <c r="F61" s="48">
        <v>27.218999999999998</v>
      </c>
      <c r="G61" s="69">
        <v>56.705</v>
      </c>
      <c r="H61" s="137">
        <v>49.629000000000005</v>
      </c>
      <c r="I61" s="69">
        <v>94.891</v>
      </c>
      <c r="J61" s="48">
        <v>59.300999999999995</v>
      </c>
      <c r="K61" s="137"/>
      <c r="L61" s="48">
        <v>89.62</v>
      </c>
    </row>
    <row r="62" spans="1:12" ht="15" customHeight="1">
      <c r="A62" s="191" t="s">
        <v>43</v>
      </c>
      <c r="B62" s="191"/>
      <c r="C62" s="22"/>
      <c r="D62" s="22"/>
      <c r="E62" s="70">
        <v>17.847999999999995</v>
      </c>
      <c r="F62" s="47">
        <v>-60.30100000000001</v>
      </c>
      <c r="G62" s="70">
        <v>-29.946999999999996</v>
      </c>
      <c r="H62" s="138">
        <v>-80.922</v>
      </c>
      <c r="I62" s="70">
        <v>25.286</v>
      </c>
      <c r="J62" s="47">
        <v>15.591999999999999</v>
      </c>
      <c r="K62" s="138"/>
      <c r="L62" s="47">
        <v>36.31</v>
      </c>
    </row>
    <row r="63" spans="1:14" ht="16.5" customHeight="1">
      <c r="A63" s="195" t="s">
        <v>44</v>
      </c>
      <c r="B63" s="195"/>
      <c r="C63" s="24"/>
      <c r="D63" s="24"/>
      <c r="E63" s="74">
        <f aca="true" t="shared" si="9" ref="E63:J63">SUM(E61:E62)</f>
        <v>54.218999999999994</v>
      </c>
      <c r="F63" s="50">
        <f t="shared" si="9"/>
        <v>-33.08200000000001</v>
      </c>
      <c r="G63" s="74">
        <f t="shared" si="9"/>
        <v>26.758000000000003</v>
      </c>
      <c r="H63" s="128">
        <f t="shared" si="9"/>
        <v>-31.292999999999992</v>
      </c>
      <c r="I63" s="74">
        <f t="shared" si="9"/>
        <v>120.177</v>
      </c>
      <c r="J63" s="50">
        <f t="shared" si="9"/>
        <v>74.893</v>
      </c>
      <c r="K63" s="125" t="s">
        <v>8</v>
      </c>
      <c r="L63" s="50">
        <f>SUM(L61:L62)</f>
        <v>125.93</v>
      </c>
      <c r="N63" s="13"/>
    </row>
    <row r="64" spans="1:14" ht="15" customHeight="1">
      <c r="A64" s="190" t="s">
        <v>45</v>
      </c>
      <c r="B64" s="190"/>
      <c r="C64" s="3"/>
      <c r="D64" s="3"/>
      <c r="E64" s="71">
        <v>-11.257</v>
      </c>
      <c r="F64" s="45">
        <v>-14.964</v>
      </c>
      <c r="G64" s="71">
        <v>-19.682000000000002</v>
      </c>
      <c r="H64" s="139">
        <v>-23.416</v>
      </c>
      <c r="I64" s="71">
        <v>-50.597</v>
      </c>
      <c r="J64" s="45">
        <v>-52.816</v>
      </c>
      <c r="K64" s="139"/>
      <c r="L64" s="45">
        <v>-24.37</v>
      </c>
      <c r="N64" s="13"/>
    </row>
    <row r="65" spans="1:12" ht="15" customHeight="1">
      <c r="A65" s="191" t="s">
        <v>78</v>
      </c>
      <c r="B65" s="191"/>
      <c r="C65" s="21"/>
      <c r="D65" s="21"/>
      <c r="E65" s="70"/>
      <c r="F65" s="47"/>
      <c r="G65" s="70"/>
      <c r="H65" s="138"/>
      <c r="I65" s="70"/>
      <c r="J65" s="47"/>
      <c r="K65" s="138"/>
      <c r="L65" s="47"/>
    </row>
    <row r="66" spans="1:12" s="40" customFormat="1" ht="16.5" customHeight="1">
      <c r="A66" s="127" t="s">
        <v>46</v>
      </c>
      <c r="B66" s="127"/>
      <c r="C66" s="25"/>
      <c r="D66" s="25"/>
      <c r="E66" s="74">
        <f aca="true" t="shared" si="10" ref="E66:J66">SUM(E63:E65)</f>
        <v>42.961999999999996</v>
      </c>
      <c r="F66" s="50">
        <f t="shared" si="10"/>
        <v>-48.04600000000001</v>
      </c>
      <c r="G66" s="74">
        <f t="shared" si="10"/>
        <v>7.0760000000000005</v>
      </c>
      <c r="H66" s="128">
        <f t="shared" si="10"/>
        <v>-54.70899999999999</v>
      </c>
      <c r="I66" s="74">
        <f t="shared" si="10"/>
        <v>69.58000000000001</v>
      </c>
      <c r="J66" s="50">
        <f t="shared" si="10"/>
        <v>22.076999999999998</v>
      </c>
      <c r="K66" s="140" t="s">
        <v>8</v>
      </c>
      <c r="L66" s="50">
        <f>SUM(L63:L65)</f>
        <v>101.56</v>
      </c>
    </row>
    <row r="67" spans="1:12" ht="15" customHeight="1">
      <c r="A67" s="191" t="s">
        <v>47</v>
      </c>
      <c r="B67" s="191"/>
      <c r="C67" s="26"/>
      <c r="D67" s="26"/>
      <c r="E67" s="70"/>
      <c r="F67" s="47"/>
      <c r="G67" s="70"/>
      <c r="H67" s="138"/>
      <c r="I67" s="70"/>
      <c r="J67" s="47"/>
      <c r="K67" s="138"/>
      <c r="L67" s="47">
        <v>-265.55</v>
      </c>
    </row>
    <row r="68" spans="1:12" ht="16.5" customHeight="1">
      <c r="A68" s="195" t="s">
        <v>48</v>
      </c>
      <c r="B68" s="195"/>
      <c r="C68" s="9"/>
      <c r="D68" s="9"/>
      <c r="E68" s="74">
        <f aca="true" t="shared" si="11" ref="E68:J68">SUM(E66:E67)</f>
        <v>42.961999999999996</v>
      </c>
      <c r="F68" s="50">
        <f t="shared" si="11"/>
        <v>-48.04600000000001</v>
      </c>
      <c r="G68" s="74">
        <f t="shared" si="11"/>
        <v>7.0760000000000005</v>
      </c>
      <c r="H68" s="128">
        <f t="shared" si="11"/>
        <v>-54.70899999999999</v>
      </c>
      <c r="I68" s="74">
        <f t="shared" si="11"/>
        <v>69.58000000000001</v>
      </c>
      <c r="J68" s="50">
        <f t="shared" si="11"/>
        <v>22.076999999999998</v>
      </c>
      <c r="K68" s="125" t="s">
        <v>8</v>
      </c>
      <c r="L68" s="50">
        <f>SUM(L66:L67)</f>
        <v>-163.99</v>
      </c>
    </row>
    <row r="69" spans="1:12" ht="15" customHeight="1">
      <c r="A69" s="190" t="s">
        <v>49</v>
      </c>
      <c r="B69" s="190"/>
      <c r="C69" s="3"/>
      <c r="D69" s="3"/>
      <c r="E69" s="71">
        <v>-35.932</v>
      </c>
      <c r="F69" s="45">
        <v>-29.421</v>
      </c>
      <c r="G69" s="71">
        <v>-35.932</v>
      </c>
      <c r="H69" s="139">
        <v>-29.421</v>
      </c>
      <c r="I69" s="71">
        <v>-58.754</v>
      </c>
      <c r="J69" s="45">
        <v>-65.049</v>
      </c>
      <c r="K69" s="139"/>
      <c r="L69" s="45">
        <v>201.9</v>
      </c>
    </row>
    <row r="70" spans="1:12" ht="15" customHeight="1">
      <c r="A70" s="190" t="s">
        <v>50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/>
    </row>
    <row r="71" spans="1:12" ht="15" customHeight="1">
      <c r="A71" s="190" t="s">
        <v>51</v>
      </c>
      <c r="B71" s="190"/>
      <c r="C71" s="3"/>
      <c r="D71" s="3"/>
      <c r="E71" s="71"/>
      <c r="F71" s="45"/>
      <c r="G71" s="71"/>
      <c r="H71" s="139"/>
      <c r="I71" s="71"/>
      <c r="J71" s="45"/>
      <c r="K71" s="139"/>
      <c r="L71" s="45">
        <v>-42.7</v>
      </c>
    </row>
    <row r="72" spans="1:12" ht="15" customHeight="1">
      <c r="A72" s="191" t="s">
        <v>52</v>
      </c>
      <c r="B72" s="191"/>
      <c r="C72" s="21"/>
      <c r="D72" s="21"/>
      <c r="E72" s="70"/>
      <c r="F72" s="47"/>
      <c r="G72" s="70"/>
      <c r="H72" s="138"/>
      <c r="I72" s="70"/>
      <c r="J72" s="47"/>
      <c r="K72" s="138"/>
      <c r="L72" s="47"/>
    </row>
    <row r="73" spans="1:12" ht="16.5" customHeight="1">
      <c r="A73" s="32" t="s">
        <v>53</v>
      </c>
      <c r="B73" s="32"/>
      <c r="C73" s="19"/>
      <c r="D73" s="19"/>
      <c r="E73" s="136">
        <f aca="true" t="shared" si="12" ref="E73:J73">SUM(E69:E72)</f>
        <v>-35.932</v>
      </c>
      <c r="F73" s="49">
        <f t="shared" si="12"/>
        <v>-29.421</v>
      </c>
      <c r="G73" s="78">
        <f t="shared" si="12"/>
        <v>-35.932</v>
      </c>
      <c r="H73" s="115">
        <f t="shared" si="12"/>
        <v>-29.421</v>
      </c>
      <c r="I73" s="136">
        <f t="shared" si="12"/>
        <v>-58.754</v>
      </c>
      <c r="J73" s="49">
        <f t="shared" si="12"/>
        <v>-65.049</v>
      </c>
      <c r="K73" s="158" t="s">
        <v>8</v>
      </c>
      <c r="L73" s="49">
        <f>SUM(L69:L72)</f>
        <v>159.2</v>
      </c>
    </row>
    <row r="74" spans="1:12" ht="16.5" customHeight="1">
      <c r="A74" s="195" t="s">
        <v>54</v>
      </c>
      <c r="B74" s="195"/>
      <c r="C74" s="9"/>
      <c r="D74" s="9"/>
      <c r="E74" s="74">
        <f>+E68+E73</f>
        <v>7.029999999999994</v>
      </c>
      <c r="F74" s="50">
        <f>+F68+F73</f>
        <v>-77.46700000000001</v>
      </c>
      <c r="G74" s="74">
        <f>SUM(G73+G68)</f>
        <v>-28.856</v>
      </c>
      <c r="H74" s="128">
        <f>SUM(H73+H68)</f>
        <v>-84.13</v>
      </c>
      <c r="I74" s="74">
        <f>+I68+I73</f>
        <v>10.826000000000015</v>
      </c>
      <c r="J74" s="50">
        <f>+J68+J73</f>
        <v>-42.97200000000001</v>
      </c>
      <c r="K74" s="125" t="s">
        <v>8</v>
      </c>
      <c r="L74" s="50">
        <f>+L68+L73</f>
        <v>-4.7900000000000205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3" ref="F76:L76">F$3</f>
        <v>2012</v>
      </c>
      <c r="G76" s="56">
        <f>G$3</f>
        <v>2013</v>
      </c>
      <c r="H76" s="56">
        <f>H$3</f>
        <v>2012</v>
      </c>
      <c r="I76" s="56">
        <f t="shared" si="13"/>
        <v>2012</v>
      </c>
      <c r="J76" s="56">
        <f t="shared" si="13"/>
        <v>2011</v>
      </c>
      <c r="K76" s="56">
        <f t="shared" si="13"/>
        <v>2010</v>
      </c>
      <c r="L76" s="56">
        <f t="shared" si="13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>
        <f>IF(L$5=0,"",L$5)</f>
      </c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9.867232190463755</v>
      </c>
      <c r="F80" s="51">
        <f>IF(F14=0,"-",IF(F7=0,"-",F14/F7))*100</f>
        <v>6.193962288429622</v>
      </c>
      <c r="G80" s="64">
        <f>IF(G7=0,"",IF(G14=0,"",(G14/G7))*100)</f>
        <v>8.22729556747758</v>
      </c>
      <c r="H80" s="100">
        <f>IF(H7=0,"",IF(H14=0,"",(H14/H7))*100)</f>
        <v>6.523456142025374</v>
      </c>
      <c r="I80" s="64">
        <f>IF(I14=0,"-",IF(I7=0,"-",I14/I7))*100</f>
        <v>6.279290833647683</v>
      </c>
      <c r="J80" s="51">
        <f>IF(J14=0,"-",IF(J7=0,"-",J14/J7))*100</f>
        <v>3.9131220573997636</v>
      </c>
      <c r="K80" s="100">
        <f>IF(K14=0,"-",IF(K7=0,"-",K14/K7))*100</f>
        <v>4.106687178358335</v>
      </c>
      <c r="L80" s="51">
        <f>IF(L14=0,"-",IF(L7=0,"-",L14/L7)*100)</f>
        <v>6.308823529411765</v>
      </c>
    </row>
    <row r="81" spans="1:12" ht="15" customHeight="1">
      <c r="A81" s="190" t="s">
        <v>57</v>
      </c>
      <c r="B81" s="190"/>
      <c r="C81" s="6"/>
      <c r="D81" s="6"/>
      <c r="E81" s="64">
        <f aca="true" t="shared" si="14" ref="E81:L81">IF(E20=0,"-",IF(E7=0,"-",E20/E7)*100)</f>
        <v>8.969487288984082</v>
      </c>
      <c r="F81" s="51">
        <f t="shared" si="14"/>
        <v>4.310681574823402</v>
      </c>
      <c r="G81" s="64">
        <f>IF(G20=0,"-",IF(G7=0,"-",G20/G7)*100)</f>
        <v>6.813740667238519</v>
      </c>
      <c r="H81" s="100">
        <f t="shared" si="14"/>
        <v>4.468239954185345</v>
      </c>
      <c r="I81" s="64">
        <f>IF(I20=0,"-",IF(I7=0,"-",I20/I7)*100)</f>
        <v>4.198747642399097</v>
      </c>
      <c r="J81" s="51">
        <f t="shared" si="14"/>
        <v>1.4739700252598908</v>
      </c>
      <c r="K81" s="100">
        <f>IF(K20=0,"-",IF(K7=0,"-",K20/K7)*100)</f>
        <v>1.7751929308861765</v>
      </c>
      <c r="L81" s="51">
        <f t="shared" si="14"/>
        <v>6.156617647058825</v>
      </c>
    </row>
    <row r="82" spans="1:12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>
        <f>IF((I47=0),"-",(I24/((I47+J47)/2)*100))</f>
        <v>3.651727051984879</v>
      </c>
      <c r="J82" s="51">
        <f>IF((J47=0),"-",(J24/((J47+K47)/2)*100))</f>
        <v>1.6387851161073712</v>
      </c>
      <c r="K82" s="51" t="s">
        <v>8</v>
      </c>
      <c r="L82" s="51">
        <v>10.6</v>
      </c>
    </row>
    <row r="83" spans="1:12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>
        <f>IF((I47=0),"-",((I17+I18)/((I47+I48+I49+I51+J47+J48+J49+J51)/2)*100))</f>
        <v>6.001393032029703</v>
      </c>
      <c r="J83" s="51">
        <f>IF((J47=0),"-",((J17+J18)/((J47+J48+J49+J51+K47+K48+K49+K51)/2)*100))</f>
        <v>3.633805256937994</v>
      </c>
      <c r="K83" s="52" t="s">
        <v>8</v>
      </c>
      <c r="L83" s="52">
        <v>11</v>
      </c>
    </row>
    <row r="84" spans="1:12" ht="15" customHeight="1">
      <c r="A84" s="190" t="s">
        <v>60</v>
      </c>
      <c r="B84" s="190"/>
      <c r="C84" s="6"/>
      <c r="D84" s="6"/>
      <c r="E84" s="68" t="str">
        <f aca="true" t="shared" si="15" ref="E84:L84">IF(E47=0,"-",((E47+E48)/E55*100))</f>
        <v>-</v>
      </c>
      <c r="F84" s="93" t="str">
        <f t="shared" si="15"/>
        <v>-</v>
      </c>
      <c r="G84" s="68">
        <f t="shared" si="15"/>
        <v>57.6086820463393</v>
      </c>
      <c r="H84" s="102">
        <f t="shared" si="15"/>
        <v>54.501466435422586</v>
      </c>
      <c r="I84" s="68">
        <f t="shared" si="15"/>
        <v>55.80704400390931</v>
      </c>
      <c r="J84" s="178">
        <f t="shared" si="15"/>
        <v>53.3908464383927</v>
      </c>
      <c r="K84" s="102">
        <f t="shared" si="15"/>
        <v>50.56857608985902</v>
      </c>
      <c r="L84" s="93">
        <f t="shared" si="15"/>
        <v>44.383149044462876</v>
      </c>
    </row>
    <row r="85" spans="1:12" ht="15" customHeight="1">
      <c r="A85" s="190" t="s">
        <v>61</v>
      </c>
      <c r="B85" s="190"/>
      <c r="C85" s="6"/>
      <c r="D85" s="6"/>
      <c r="E85" s="65" t="str">
        <f aca="true" t="shared" si="16" ref="E85:L85">IF((E51+E49-E43-E41-E37)=0,"-",(E51+E49-E43-E41-E37))</f>
        <v>-</v>
      </c>
      <c r="F85" s="1" t="str">
        <f t="shared" si="16"/>
        <v>-</v>
      </c>
      <c r="G85" s="65">
        <f t="shared" si="16"/>
        <v>382.169</v>
      </c>
      <c r="H85" s="103">
        <f t="shared" si="16"/>
        <v>527.9659999999999</v>
      </c>
      <c r="I85" s="65">
        <f t="shared" si="16"/>
        <v>396.036</v>
      </c>
      <c r="J85" s="1">
        <f t="shared" si="16"/>
        <v>469.25800000000004</v>
      </c>
      <c r="K85" s="103">
        <f t="shared" si="16"/>
        <v>490.3359999999999</v>
      </c>
      <c r="L85" s="1">
        <f t="shared" si="16"/>
        <v>143.85000000000002</v>
      </c>
    </row>
    <row r="86" spans="1:12" ht="15" customHeight="1">
      <c r="A86" s="190" t="s">
        <v>62</v>
      </c>
      <c r="B86" s="190"/>
      <c r="C86" s="3"/>
      <c r="D86" s="3"/>
      <c r="E86" s="66" t="str">
        <f aca="true" t="shared" si="17" ref="E86:L86">IF((E47=0),"-",((E51+E49)/(E47+E48)))</f>
        <v>-</v>
      </c>
      <c r="F86" s="2" t="str">
        <f t="shared" si="17"/>
        <v>-</v>
      </c>
      <c r="G86" s="66">
        <f t="shared" si="17"/>
        <v>0.4457035696198724</v>
      </c>
      <c r="H86" s="104">
        <f t="shared" si="17"/>
        <v>0.5311202706367476</v>
      </c>
      <c r="I86" s="66">
        <f t="shared" si="17"/>
        <v>0.49594485206363703</v>
      </c>
      <c r="J86" s="33">
        <f t="shared" si="17"/>
        <v>0.5653887055143583</v>
      </c>
      <c r="K86" s="104">
        <f t="shared" si="17"/>
        <v>0.6320361392997966</v>
      </c>
      <c r="L86" s="2">
        <f t="shared" si="17"/>
        <v>0.648291629620221</v>
      </c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1140</v>
      </c>
      <c r="J87" s="17">
        <v>1158</v>
      </c>
      <c r="K87" s="149">
        <v>1102</v>
      </c>
      <c r="L87" s="17">
        <v>906</v>
      </c>
    </row>
    <row r="88" spans="1:12" ht="15" customHeight="1">
      <c r="A88" s="130" t="s">
        <v>104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131"/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31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7:B87"/>
    <mergeCell ref="A70:B70"/>
    <mergeCell ref="A71:B71"/>
    <mergeCell ref="A72:B72"/>
    <mergeCell ref="A74:B74"/>
    <mergeCell ref="A80:B80"/>
    <mergeCell ref="A83:B83"/>
    <mergeCell ref="A84:B84"/>
    <mergeCell ref="A67:B67"/>
    <mergeCell ref="A81:B81"/>
    <mergeCell ref="A82:B82"/>
    <mergeCell ref="A85:B85"/>
    <mergeCell ref="A69:B69"/>
    <mergeCell ref="A86:B86"/>
    <mergeCell ref="A68:B68"/>
    <mergeCell ref="A1:L1"/>
    <mergeCell ref="A61:B61"/>
    <mergeCell ref="A62:B62"/>
    <mergeCell ref="A63:B63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10" width="9.7109375" style="40" customWidth="1"/>
    <col min="11" max="13" width="9.7109375" style="0" customWidth="1"/>
    <col min="14" max="14" width="5.28125" style="0" customWidth="1"/>
    <col min="15" max="15" width="5.421875" style="0" customWidth="1"/>
    <col min="16" max="18" width="9.140625" style="0" customWidth="1"/>
  </cols>
  <sheetData>
    <row r="1" spans="1:13" ht="18" customHeight="1">
      <c r="A1" s="189" t="s">
        <v>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42"/>
      <c r="J2" s="42"/>
      <c r="K2" s="13"/>
      <c r="L2" s="13"/>
      <c r="M2" s="14"/>
    </row>
    <row r="3" spans="1:13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2012</v>
      </c>
      <c r="K3" s="56">
        <v>2011</v>
      </c>
      <c r="L3" s="56">
        <v>2010</v>
      </c>
      <c r="M3" s="56">
        <v>2009</v>
      </c>
    </row>
    <row r="4" spans="1:13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  <c r="M4" s="56"/>
    </row>
    <row r="5" spans="1:13" s="15" customFormat="1" ht="12.75" customHeight="1">
      <c r="A5" s="54" t="s">
        <v>9</v>
      </c>
      <c r="B5" s="60"/>
      <c r="C5" s="58"/>
      <c r="D5" s="58" t="s">
        <v>64</v>
      </c>
      <c r="E5" s="59"/>
      <c r="F5" s="59" t="s">
        <v>65</v>
      </c>
      <c r="G5" s="59"/>
      <c r="H5" s="59" t="s">
        <v>65</v>
      </c>
      <c r="I5" s="59" t="s">
        <v>65</v>
      </c>
      <c r="J5" s="59"/>
      <c r="K5" s="59"/>
      <c r="L5" s="59"/>
      <c r="M5" s="59" t="s">
        <v>7</v>
      </c>
    </row>
    <row r="6" ht="1.5" customHeight="1"/>
    <row r="7" spans="1:15" ht="15" customHeight="1">
      <c r="A7" s="27" t="s">
        <v>10</v>
      </c>
      <c r="B7" s="6"/>
      <c r="C7" s="6"/>
      <c r="D7" s="6"/>
      <c r="E7" s="72">
        <v>1141.194</v>
      </c>
      <c r="F7" s="50">
        <v>1201.3500000000001</v>
      </c>
      <c r="G7" s="72">
        <v>1998.329</v>
      </c>
      <c r="H7" s="101">
        <v>2131.679</v>
      </c>
      <c r="I7" s="72">
        <v>4476.079</v>
      </c>
      <c r="J7" s="101">
        <v>4607.423</v>
      </c>
      <c r="K7" s="50">
        <v>5050.059</v>
      </c>
      <c r="L7" s="101">
        <v>5149.265</v>
      </c>
      <c r="M7" s="50">
        <v>5025.852</v>
      </c>
      <c r="N7" s="36"/>
      <c r="O7" s="36"/>
    </row>
    <row r="8" spans="1:15" ht="15" customHeight="1">
      <c r="A8" s="27" t="s">
        <v>11</v>
      </c>
      <c r="B8" s="3"/>
      <c r="C8" s="3"/>
      <c r="D8" s="3"/>
      <c r="E8" s="71">
        <v>-1011.228</v>
      </c>
      <c r="F8" s="45">
        <v>-1067.1419999999998</v>
      </c>
      <c r="G8" s="71">
        <v>-1860.6640000000002</v>
      </c>
      <c r="H8" s="139">
        <v>-1990.858</v>
      </c>
      <c r="I8" s="71">
        <v>-4061.4930000000004</v>
      </c>
      <c r="J8" s="139">
        <v>-4181.948</v>
      </c>
      <c r="K8" s="45">
        <v>-4517.147</v>
      </c>
      <c r="L8" s="139">
        <v>-4531.860000000001</v>
      </c>
      <c r="M8" s="45">
        <v>-4530.801000000001</v>
      </c>
      <c r="N8" s="36"/>
      <c r="O8" s="36"/>
    </row>
    <row r="9" spans="1:15" ht="15" customHeight="1">
      <c r="A9" s="27" t="s">
        <v>12</v>
      </c>
      <c r="B9" s="3"/>
      <c r="C9" s="3"/>
      <c r="D9" s="3"/>
      <c r="E9" s="71">
        <v>0.6040000000000001</v>
      </c>
      <c r="F9" s="45">
        <v>3.718</v>
      </c>
      <c r="G9" s="71">
        <v>0.6690000000000005</v>
      </c>
      <c r="H9" s="139">
        <v>5.186000000000001</v>
      </c>
      <c r="I9" s="71">
        <v>24.951999999999998</v>
      </c>
      <c r="J9" s="139">
        <v>25.261000000000003</v>
      </c>
      <c r="K9" s="45">
        <v>5.4030000000000005</v>
      </c>
      <c r="L9" s="139">
        <v>5.924000000000001</v>
      </c>
      <c r="M9" s="45">
        <v>12.081999999999997</v>
      </c>
      <c r="N9" s="36"/>
      <c r="O9" s="36"/>
    </row>
    <row r="10" spans="1:15" ht="15" customHeight="1">
      <c r="A10" s="27" t="s">
        <v>13</v>
      </c>
      <c r="B10" s="3"/>
      <c r="C10" s="3"/>
      <c r="D10" s="3"/>
      <c r="E10" s="71"/>
      <c r="F10" s="45">
        <v>0.916</v>
      </c>
      <c r="G10" s="71">
        <v>0.14</v>
      </c>
      <c r="H10" s="139">
        <v>1.143</v>
      </c>
      <c r="I10" s="71">
        <v>1.007</v>
      </c>
      <c r="J10" s="139">
        <v>1.007</v>
      </c>
      <c r="K10" s="45">
        <v>2.188</v>
      </c>
      <c r="L10" s="139">
        <v>2.0340000000000003</v>
      </c>
      <c r="M10" s="45">
        <v>0.7070000000000001</v>
      </c>
      <c r="N10" s="36"/>
      <c r="O10" s="36"/>
    </row>
    <row r="11" spans="1:15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70"/>
      <c r="J11" s="138">
        <v>-51.325</v>
      </c>
      <c r="K11" s="47"/>
      <c r="L11" s="138"/>
      <c r="M11" s="47"/>
      <c r="N11" s="36"/>
      <c r="O11" s="36"/>
    </row>
    <row r="12" spans="1:15" ht="15" customHeight="1">
      <c r="A12" s="10" t="s">
        <v>0</v>
      </c>
      <c r="B12" s="10"/>
      <c r="C12" s="10"/>
      <c r="D12" s="10"/>
      <c r="E12" s="72">
        <f aca="true" t="shared" si="0" ref="E12:M12">SUM(E7:E11)</f>
        <v>130.57000000000002</v>
      </c>
      <c r="F12" s="50">
        <f t="shared" si="0"/>
        <v>138.8420000000003</v>
      </c>
      <c r="G12" s="72">
        <f t="shared" si="0"/>
        <v>138.47399999999973</v>
      </c>
      <c r="H12" s="101">
        <f t="shared" si="0"/>
        <v>147.15000000000015</v>
      </c>
      <c r="I12" s="72">
        <f t="shared" si="0"/>
        <v>440.54499999999933</v>
      </c>
      <c r="J12" s="101">
        <f t="shared" si="0"/>
        <v>400.4179999999995</v>
      </c>
      <c r="K12" s="50">
        <f t="shared" si="0"/>
        <v>540.5030000000003</v>
      </c>
      <c r="L12" s="101">
        <f t="shared" si="0"/>
        <v>625.3629999999997</v>
      </c>
      <c r="M12" s="50">
        <f t="shared" si="0"/>
        <v>507.83999999999855</v>
      </c>
      <c r="N12" s="36"/>
      <c r="O12" s="36"/>
    </row>
    <row r="13" spans="1:15" ht="15" customHeight="1">
      <c r="A13" s="28" t="s">
        <v>76</v>
      </c>
      <c r="B13" s="21"/>
      <c r="C13" s="21"/>
      <c r="D13" s="21"/>
      <c r="E13" s="70">
        <v>-25.602</v>
      </c>
      <c r="F13" s="47">
        <v>-25.875000000000007</v>
      </c>
      <c r="G13" s="70">
        <v>-52.857</v>
      </c>
      <c r="H13" s="138">
        <v>-60.687000000000005</v>
      </c>
      <c r="I13" s="70">
        <v>-112.658</v>
      </c>
      <c r="J13" s="138">
        <v>-112.80199999999999</v>
      </c>
      <c r="K13" s="47">
        <v>-133.459</v>
      </c>
      <c r="L13" s="138">
        <v>-178.991</v>
      </c>
      <c r="M13" s="47">
        <v>-160.04000000000002</v>
      </c>
      <c r="N13" s="36"/>
      <c r="O13" s="36"/>
    </row>
    <row r="14" spans="1:15" ht="15" customHeight="1">
      <c r="A14" s="10" t="s">
        <v>1</v>
      </c>
      <c r="B14" s="10"/>
      <c r="C14" s="10"/>
      <c r="D14" s="10"/>
      <c r="E14" s="72">
        <f aca="true" t="shared" si="1" ref="E14:M14">SUM(E12:E13)</f>
        <v>104.96800000000002</v>
      </c>
      <c r="F14" s="50">
        <f t="shared" si="1"/>
        <v>112.9670000000003</v>
      </c>
      <c r="G14" s="72">
        <f t="shared" si="1"/>
        <v>85.61699999999973</v>
      </c>
      <c r="H14" s="101">
        <f t="shared" si="1"/>
        <v>86.46300000000014</v>
      </c>
      <c r="I14" s="72">
        <f t="shared" si="1"/>
        <v>327.8869999999993</v>
      </c>
      <c r="J14" s="101">
        <f t="shared" si="1"/>
        <v>287.61599999999953</v>
      </c>
      <c r="K14" s="50">
        <f t="shared" si="1"/>
        <v>407.04400000000027</v>
      </c>
      <c r="L14" s="101">
        <f t="shared" si="1"/>
        <v>446.37199999999973</v>
      </c>
      <c r="M14" s="50">
        <f t="shared" si="1"/>
        <v>347.79999999999853</v>
      </c>
      <c r="N14" s="36"/>
      <c r="O14" s="36"/>
    </row>
    <row r="15" spans="1:15" ht="15" customHeight="1">
      <c r="A15" s="27" t="s">
        <v>16</v>
      </c>
      <c r="B15" s="4"/>
      <c r="C15" s="4"/>
      <c r="D15" s="4"/>
      <c r="E15" s="71"/>
      <c r="F15" s="45"/>
      <c r="G15" s="71"/>
      <c r="H15" s="139"/>
      <c r="I15" s="71"/>
      <c r="J15" s="139"/>
      <c r="K15" s="45">
        <v>-3.512</v>
      </c>
      <c r="L15" s="139">
        <v>-7.027</v>
      </c>
      <c r="M15" s="45">
        <v>-7.0280000000000005</v>
      </c>
      <c r="N15" s="36"/>
      <c r="O15" s="36"/>
    </row>
    <row r="16" spans="1:15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70"/>
      <c r="J16" s="138"/>
      <c r="K16" s="47">
        <v>-8.296</v>
      </c>
      <c r="L16" s="138"/>
      <c r="M16" s="47"/>
      <c r="N16" s="36"/>
      <c r="O16" s="36"/>
    </row>
    <row r="17" spans="1:15" ht="15" customHeight="1">
      <c r="A17" s="10" t="s">
        <v>2</v>
      </c>
      <c r="B17" s="10"/>
      <c r="C17" s="10"/>
      <c r="D17" s="10"/>
      <c r="E17" s="72">
        <f aca="true" t="shared" si="2" ref="E17:M17">SUM(E14:E16)</f>
        <v>104.96800000000002</v>
      </c>
      <c r="F17" s="50">
        <f t="shared" si="2"/>
        <v>112.9670000000003</v>
      </c>
      <c r="G17" s="72">
        <f t="shared" si="2"/>
        <v>85.61699999999973</v>
      </c>
      <c r="H17" s="101">
        <f t="shared" si="2"/>
        <v>86.46300000000014</v>
      </c>
      <c r="I17" s="72">
        <f t="shared" si="2"/>
        <v>327.8869999999993</v>
      </c>
      <c r="J17" s="101">
        <f t="shared" si="2"/>
        <v>287.61599999999953</v>
      </c>
      <c r="K17" s="50">
        <f t="shared" si="2"/>
        <v>395.2360000000003</v>
      </c>
      <c r="L17" s="101">
        <f t="shared" si="2"/>
        <v>439.34499999999974</v>
      </c>
      <c r="M17" s="50">
        <f t="shared" si="2"/>
        <v>340.7719999999985</v>
      </c>
      <c r="N17" s="36"/>
      <c r="O17" s="36"/>
    </row>
    <row r="18" spans="1:15" ht="15" customHeight="1">
      <c r="A18" s="27" t="s">
        <v>18</v>
      </c>
      <c r="B18" s="3"/>
      <c r="C18" s="3"/>
      <c r="D18" s="3"/>
      <c r="E18" s="71">
        <v>2.738</v>
      </c>
      <c r="F18" s="45">
        <v>0.7669999999999986</v>
      </c>
      <c r="G18" s="71">
        <v>4.574</v>
      </c>
      <c r="H18" s="139">
        <v>10.883000000000001</v>
      </c>
      <c r="I18" s="71">
        <v>33.91</v>
      </c>
      <c r="J18" s="139">
        <v>33.961</v>
      </c>
      <c r="K18" s="45">
        <v>17.633000000000003</v>
      </c>
      <c r="L18" s="139">
        <v>32.822</v>
      </c>
      <c r="M18" s="45">
        <v>18.274</v>
      </c>
      <c r="N18" s="36"/>
      <c r="O18" s="36"/>
    </row>
    <row r="19" spans="1:15" ht="15" customHeight="1">
      <c r="A19" s="28" t="s">
        <v>19</v>
      </c>
      <c r="B19" s="21"/>
      <c r="C19" s="21"/>
      <c r="D19" s="21"/>
      <c r="E19" s="70">
        <v>-27.735</v>
      </c>
      <c r="F19" s="47">
        <v>-15.844999999999999</v>
      </c>
      <c r="G19" s="70">
        <v>-46.076</v>
      </c>
      <c r="H19" s="138">
        <v>-35.015</v>
      </c>
      <c r="I19" s="70">
        <v>-72.003</v>
      </c>
      <c r="J19" s="138">
        <v>-75.25699999999999</v>
      </c>
      <c r="K19" s="47">
        <v>-97.586</v>
      </c>
      <c r="L19" s="138">
        <v>-144.147</v>
      </c>
      <c r="M19" s="47">
        <v>-169.895</v>
      </c>
      <c r="N19" s="36"/>
      <c r="O19" s="36"/>
    </row>
    <row r="20" spans="1:15" ht="15" customHeight="1">
      <c r="A20" s="10" t="s">
        <v>3</v>
      </c>
      <c r="B20" s="10"/>
      <c r="C20" s="10"/>
      <c r="D20" s="10"/>
      <c r="E20" s="72">
        <f aca="true" t="shared" si="3" ref="E20:M20">SUM(E17:E19)</f>
        <v>79.97100000000002</v>
      </c>
      <c r="F20" s="50">
        <f t="shared" si="3"/>
        <v>97.8890000000003</v>
      </c>
      <c r="G20" s="72">
        <f t="shared" si="3"/>
        <v>44.11499999999973</v>
      </c>
      <c r="H20" s="101">
        <f t="shared" si="3"/>
        <v>62.33100000000013</v>
      </c>
      <c r="I20" s="72">
        <f t="shared" si="3"/>
        <v>289.79399999999936</v>
      </c>
      <c r="J20" s="101">
        <f t="shared" si="3"/>
        <v>246.31999999999954</v>
      </c>
      <c r="K20" s="50">
        <f t="shared" si="3"/>
        <v>315.28300000000024</v>
      </c>
      <c r="L20" s="101">
        <f t="shared" si="3"/>
        <v>328.01999999999975</v>
      </c>
      <c r="M20" s="50">
        <f t="shared" si="3"/>
        <v>189.1509999999985</v>
      </c>
      <c r="N20" s="36"/>
      <c r="O20" s="36"/>
    </row>
    <row r="21" spans="1:15" ht="15" customHeight="1">
      <c r="A21" s="27" t="s">
        <v>20</v>
      </c>
      <c r="B21" s="3"/>
      <c r="C21" s="3"/>
      <c r="D21" s="3"/>
      <c r="E21" s="71">
        <v>-21.59</v>
      </c>
      <c r="F21" s="45">
        <v>-10.300999999999997</v>
      </c>
      <c r="G21" s="71">
        <v>-15.420000000000002</v>
      </c>
      <c r="H21" s="139">
        <v>-0.5770000000000001</v>
      </c>
      <c r="I21" s="71">
        <v>-71.893</v>
      </c>
      <c r="J21" s="139">
        <v>-73.959</v>
      </c>
      <c r="K21" s="45">
        <v>-107.004</v>
      </c>
      <c r="L21" s="139">
        <v>-120.72200000000001</v>
      </c>
      <c r="M21" s="45">
        <v>-73.25399999999999</v>
      </c>
      <c r="N21" s="36"/>
      <c r="O21" s="36"/>
    </row>
    <row r="22" spans="1:15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138"/>
      <c r="K22" s="47"/>
      <c r="L22" s="138"/>
      <c r="M22" s="47"/>
      <c r="N22" s="36"/>
      <c r="O22" s="36"/>
    </row>
    <row r="23" spans="1:15" ht="15" customHeight="1">
      <c r="A23" s="31" t="s">
        <v>21</v>
      </c>
      <c r="B23" s="11"/>
      <c r="C23" s="11"/>
      <c r="D23" s="11"/>
      <c r="E23" s="72">
        <f aca="true" t="shared" si="4" ref="E23:M23">SUM(E20:E22)</f>
        <v>58.381000000000014</v>
      </c>
      <c r="F23" s="50">
        <f t="shared" si="4"/>
        <v>87.58800000000029</v>
      </c>
      <c r="G23" s="72">
        <f t="shared" si="4"/>
        <v>28.69499999999973</v>
      </c>
      <c r="H23" s="101">
        <f t="shared" si="4"/>
        <v>61.75400000000013</v>
      </c>
      <c r="I23" s="72">
        <f t="shared" si="4"/>
        <v>217.90099999999936</v>
      </c>
      <c r="J23" s="101">
        <f t="shared" si="4"/>
        <v>172.36099999999954</v>
      </c>
      <c r="K23" s="50">
        <f t="shared" si="4"/>
        <v>208.27900000000022</v>
      </c>
      <c r="L23" s="101">
        <f t="shared" si="4"/>
        <v>207.29799999999975</v>
      </c>
      <c r="M23" s="50">
        <f t="shared" si="4"/>
        <v>115.89699999999851</v>
      </c>
      <c r="N23" s="36"/>
      <c r="O23" s="36"/>
    </row>
    <row r="24" spans="1:15" ht="15" customHeight="1">
      <c r="A24" s="27" t="s">
        <v>22</v>
      </c>
      <c r="B24" s="3"/>
      <c r="C24" s="3"/>
      <c r="D24" s="3"/>
      <c r="E24" s="71">
        <f aca="true" t="shared" si="5" ref="E24:M24">E23-E25</f>
        <v>58.40300000000001</v>
      </c>
      <c r="F24" s="45">
        <f t="shared" si="5"/>
        <v>87.32800000000029</v>
      </c>
      <c r="G24" s="71">
        <f t="shared" si="5"/>
        <v>28.80299999999973</v>
      </c>
      <c r="H24" s="139">
        <f t="shared" si="5"/>
        <v>61.653000000000134</v>
      </c>
      <c r="I24" s="71">
        <f t="shared" si="5"/>
        <v>216.33999999999935</v>
      </c>
      <c r="J24" s="139">
        <f t="shared" si="5"/>
        <v>170.79999999999953</v>
      </c>
      <c r="K24" s="45">
        <f>K23-K25</f>
        <v>208.05300000000022</v>
      </c>
      <c r="L24" s="139">
        <f t="shared" si="5"/>
        <v>208.16699999999975</v>
      </c>
      <c r="M24" s="45">
        <f t="shared" si="5"/>
        <v>117.93899999999852</v>
      </c>
      <c r="N24" s="36"/>
      <c r="O24" s="36"/>
    </row>
    <row r="25" spans="1:15" ht="15" customHeight="1">
      <c r="A25" s="27" t="s">
        <v>85</v>
      </c>
      <c r="B25" s="3"/>
      <c r="C25" s="3"/>
      <c r="D25" s="3"/>
      <c r="E25" s="71">
        <v>-0.022000000000000006</v>
      </c>
      <c r="F25" s="45">
        <v>0.26</v>
      </c>
      <c r="G25" s="71">
        <v>-0.108</v>
      </c>
      <c r="H25" s="139">
        <v>0.101</v>
      </c>
      <c r="I25" s="71">
        <v>1.561</v>
      </c>
      <c r="J25" s="139">
        <v>1.561</v>
      </c>
      <c r="K25" s="45">
        <v>0.226</v>
      </c>
      <c r="L25" s="139">
        <v>-0.869</v>
      </c>
      <c r="M25" s="45">
        <v>-2.0420000000000003</v>
      </c>
      <c r="N25" s="36"/>
      <c r="O25" s="36"/>
    </row>
    <row r="26" spans="1:13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139"/>
      <c r="K26" s="45"/>
      <c r="L26" s="45"/>
      <c r="M26" s="45"/>
    </row>
    <row r="27" spans="1:13" ht="15" customHeight="1">
      <c r="A27" s="162" t="s">
        <v>97</v>
      </c>
      <c r="B27" s="163"/>
      <c r="C27" s="163"/>
      <c r="D27" s="163"/>
      <c r="E27" s="164">
        <v>0.013000000000000123</v>
      </c>
      <c r="F27" s="165">
        <v>-3.4040000000000017</v>
      </c>
      <c r="G27" s="164">
        <v>-2.829</v>
      </c>
      <c r="H27" s="166">
        <v>-26.345</v>
      </c>
      <c r="I27" s="164">
        <v>-18.875</v>
      </c>
      <c r="J27" s="166">
        <v>-70.2</v>
      </c>
      <c r="K27" s="165">
        <v>-69.434</v>
      </c>
      <c r="L27" s="165">
        <v>-80.421</v>
      </c>
      <c r="M27" s="165">
        <v>-41.442</v>
      </c>
    </row>
    <row r="28" spans="1:13" ht="15" customHeight="1">
      <c r="A28" s="167" t="s">
        <v>98</v>
      </c>
      <c r="B28" s="168"/>
      <c r="C28" s="168"/>
      <c r="D28" s="168"/>
      <c r="E28" s="169">
        <f>E14-E27</f>
        <v>104.95500000000001</v>
      </c>
      <c r="F28" s="170">
        <f aca="true" t="shared" si="6" ref="F28:M28">F14-F27</f>
        <v>116.3710000000003</v>
      </c>
      <c r="G28" s="169">
        <f t="shared" si="6"/>
        <v>88.44599999999973</v>
      </c>
      <c r="H28" s="171">
        <f t="shared" si="6"/>
        <v>112.80800000000013</v>
      </c>
      <c r="I28" s="169">
        <f>I14-I27</f>
        <v>346.7619999999993</v>
      </c>
      <c r="J28" s="171">
        <f>J14-J27</f>
        <v>357.8159999999995</v>
      </c>
      <c r="K28" s="170">
        <f t="shared" si="6"/>
        <v>476.4780000000003</v>
      </c>
      <c r="L28" s="170">
        <f t="shared" si="6"/>
        <v>526.7929999999998</v>
      </c>
      <c r="M28" s="170">
        <f t="shared" si="6"/>
        <v>389.24199999999854</v>
      </c>
    </row>
    <row r="29" spans="1:13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M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v>2012</v>
      </c>
      <c r="K30" s="56">
        <f t="shared" si="7"/>
        <v>2011</v>
      </c>
      <c r="L30" s="56">
        <f t="shared" si="7"/>
        <v>2010</v>
      </c>
      <c r="M30" s="56">
        <f t="shared" si="7"/>
        <v>2009</v>
      </c>
    </row>
    <row r="31" spans="1:13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/>
      <c r="K31" s="75">
        <f>IF(K$4="","",K$4)</f>
      </c>
      <c r="L31" s="75"/>
      <c r="M31" s="75"/>
    </row>
    <row r="32" spans="1:13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  <c r="M32" s="76"/>
    </row>
    <row r="33" spans="5:13" ht="1.5" customHeight="1">
      <c r="E33" s="36"/>
      <c r="F33" s="36"/>
      <c r="G33" s="77"/>
      <c r="H33" s="77"/>
      <c r="I33" s="77"/>
      <c r="J33" s="77"/>
      <c r="K33" s="36"/>
      <c r="L33" s="36"/>
      <c r="M33" s="36"/>
    </row>
    <row r="34" spans="1:13" ht="15" customHeight="1">
      <c r="A34" s="27" t="s">
        <v>4</v>
      </c>
      <c r="B34" s="7"/>
      <c r="C34" s="7"/>
      <c r="D34" s="7"/>
      <c r="E34" s="71"/>
      <c r="F34" s="45"/>
      <c r="G34" s="71">
        <v>2916.433</v>
      </c>
      <c r="H34" s="139"/>
      <c r="I34" s="71"/>
      <c r="J34" s="139">
        <v>2908.86</v>
      </c>
      <c r="K34" s="45">
        <v>3154.9210000000003</v>
      </c>
      <c r="L34" s="139">
        <v>3159.444</v>
      </c>
      <c r="M34" s="45">
        <v>3422.685</v>
      </c>
    </row>
    <row r="35" spans="1:13" ht="15" customHeight="1">
      <c r="A35" s="27" t="s">
        <v>23</v>
      </c>
      <c r="B35" s="6"/>
      <c r="C35" s="6"/>
      <c r="D35" s="6"/>
      <c r="E35" s="71"/>
      <c r="F35" s="45"/>
      <c r="G35" s="71">
        <v>20.766000000000005</v>
      </c>
      <c r="H35" s="139"/>
      <c r="I35" s="71"/>
      <c r="J35" s="139">
        <v>19.673000000000016</v>
      </c>
      <c r="K35" s="45">
        <v>17.501000000000005</v>
      </c>
      <c r="L35" s="139">
        <v>25.598</v>
      </c>
      <c r="M35" s="45">
        <v>60.635999999999996</v>
      </c>
    </row>
    <row r="36" spans="1:13" ht="15" customHeight="1">
      <c r="A36" s="27" t="s">
        <v>24</v>
      </c>
      <c r="B36" s="6"/>
      <c r="C36" s="6"/>
      <c r="D36" s="6"/>
      <c r="E36" s="71"/>
      <c r="F36" s="45"/>
      <c r="G36" s="71">
        <v>578.3520000000001</v>
      </c>
      <c r="H36" s="139"/>
      <c r="I36" s="71"/>
      <c r="J36" s="139">
        <v>599.6409999999998</v>
      </c>
      <c r="K36" s="45">
        <v>633.935</v>
      </c>
      <c r="L36" s="139">
        <v>687.3040000000002</v>
      </c>
      <c r="M36" s="45">
        <v>839.184</v>
      </c>
    </row>
    <row r="37" spans="1:13" ht="15" customHeight="1">
      <c r="A37" s="27" t="s">
        <v>25</v>
      </c>
      <c r="B37" s="6"/>
      <c r="C37" s="6"/>
      <c r="D37" s="6"/>
      <c r="E37" s="71"/>
      <c r="F37" s="45"/>
      <c r="G37" s="71">
        <v>24.176</v>
      </c>
      <c r="H37" s="139"/>
      <c r="I37" s="71"/>
      <c r="J37" s="139">
        <v>23.35</v>
      </c>
      <c r="K37" s="45">
        <v>22.814</v>
      </c>
      <c r="L37" s="139">
        <v>23.428</v>
      </c>
      <c r="M37" s="45">
        <v>34.436</v>
      </c>
    </row>
    <row r="38" spans="1:13" ht="15" customHeight="1">
      <c r="A38" s="28" t="s">
        <v>26</v>
      </c>
      <c r="B38" s="21"/>
      <c r="C38" s="21"/>
      <c r="D38" s="21"/>
      <c r="E38" s="70"/>
      <c r="F38" s="47"/>
      <c r="G38" s="70">
        <v>68.991</v>
      </c>
      <c r="H38" s="138"/>
      <c r="I38" s="70"/>
      <c r="J38" s="138">
        <v>73.561</v>
      </c>
      <c r="K38" s="47">
        <v>78.459</v>
      </c>
      <c r="L38" s="138">
        <v>86.55100000000002</v>
      </c>
      <c r="M38" s="47">
        <v>103.373</v>
      </c>
    </row>
    <row r="39" spans="1:13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3608.7180000000003</v>
      </c>
      <c r="H39" s="125">
        <v>0</v>
      </c>
      <c r="I39" s="94">
        <v>0</v>
      </c>
      <c r="J39" s="125">
        <f>SUM(J34:J38)</f>
        <v>3625.085</v>
      </c>
      <c r="K39" s="50">
        <f>SUM(K34:K38)</f>
        <v>3907.63</v>
      </c>
      <c r="L39" s="101">
        <f>SUM(L34:L38)</f>
        <v>3982.325</v>
      </c>
      <c r="M39" s="50">
        <f>SUM(M34:M38)</f>
        <v>4460.313999999999</v>
      </c>
    </row>
    <row r="40" spans="1:13" ht="15" customHeight="1">
      <c r="A40" s="27" t="s">
        <v>28</v>
      </c>
      <c r="B40" s="3"/>
      <c r="C40" s="3"/>
      <c r="D40" s="3"/>
      <c r="E40" s="71"/>
      <c r="F40" s="45"/>
      <c r="G40" s="71">
        <v>459.799</v>
      </c>
      <c r="H40" s="139"/>
      <c r="I40" s="71"/>
      <c r="J40" s="139">
        <v>415.994</v>
      </c>
      <c r="K40" s="45">
        <v>473.526</v>
      </c>
      <c r="L40" s="139">
        <v>504.519</v>
      </c>
      <c r="M40" s="45">
        <v>536.5340000000001</v>
      </c>
    </row>
    <row r="41" spans="1:13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71"/>
      <c r="J41" s="139"/>
      <c r="K41" s="45"/>
      <c r="L41" s="139"/>
      <c r="M41" s="45"/>
    </row>
    <row r="42" spans="1:13" ht="15" customHeight="1">
      <c r="A42" s="27" t="s">
        <v>30</v>
      </c>
      <c r="B42" s="3"/>
      <c r="C42" s="3"/>
      <c r="D42" s="3"/>
      <c r="E42" s="71"/>
      <c r="F42" s="45"/>
      <c r="G42" s="71">
        <v>668.6899999999999</v>
      </c>
      <c r="H42" s="139"/>
      <c r="I42" s="71"/>
      <c r="J42" s="139">
        <v>642.931</v>
      </c>
      <c r="K42" s="45">
        <v>812.4819999999999</v>
      </c>
      <c r="L42" s="139">
        <v>750.3480000000001</v>
      </c>
      <c r="M42" s="45">
        <v>616.0400000000001</v>
      </c>
    </row>
    <row r="43" spans="1:13" ht="15" customHeight="1">
      <c r="A43" s="27" t="s">
        <v>31</v>
      </c>
      <c r="B43" s="3"/>
      <c r="C43" s="3"/>
      <c r="D43" s="3"/>
      <c r="E43" s="71"/>
      <c r="F43" s="45"/>
      <c r="G43" s="71">
        <v>104.778</v>
      </c>
      <c r="H43" s="139"/>
      <c r="I43" s="71"/>
      <c r="J43" s="139">
        <v>98.745</v>
      </c>
      <c r="K43" s="45">
        <v>282.723</v>
      </c>
      <c r="L43" s="139">
        <v>517.219</v>
      </c>
      <c r="M43" s="45">
        <v>618.087</v>
      </c>
    </row>
    <row r="44" spans="1:13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70"/>
      <c r="J44" s="138"/>
      <c r="K44" s="47"/>
      <c r="L44" s="138"/>
      <c r="M44" s="47"/>
    </row>
    <row r="45" spans="1:13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1233.267</v>
      </c>
      <c r="H45" s="126">
        <v>0</v>
      </c>
      <c r="I45" s="182">
        <v>0</v>
      </c>
      <c r="J45" s="126">
        <f>SUM(J40:J44)</f>
        <v>1157.67</v>
      </c>
      <c r="K45" s="79">
        <f>SUM(K40:K44)</f>
        <v>1568.7309999999998</v>
      </c>
      <c r="L45" s="115">
        <f>SUM(L40:L44)</f>
        <v>1772.0860000000002</v>
      </c>
      <c r="M45" s="79">
        <f>SUM(M40:M44)</f>
        <v>1770.661</v>
      </c>
    </row>
    <row r="46" spans="1:13" ht="15" customHeight="1">
      <c r="A46" s="29" t="s">
        <v>34</v>
      </c>
      <c r="B46" s="9"/>
      <c r="C46" s="9"/>
      <c r="D46" s="9"/>
      <c r="E46" s="94"/>
      <c r="F46" s="95"/>
      <c r="G46" s="94">
        <f>G45+G39</f>
        <v>4841.985000000001</v>
      </c>
      <c r="H46" s="125">
        <v>0</v>
      </c>
      <c r="I46" s="94">
        <v>0</v>
      </c>
      <c r="J46" s="125">
        <f>J45+J39</f>
        <v>4782.755</v>
      </c>
      <c r="K46" s="50">
        <f>K39+K45</f>
        <v>5476.361</v>
      </c>
      <c r="L46" s="101">
        <f>L39+L45</f>
        <v>5754.411</v>
      </c>
      <c r="M46" s="50">
        <f>M39+M45</f>
        <v>6230.974999999999</v>
      </c>
    </row>
    <row r="47" spans="1:13" ht="15" customHeight="1">
      <c r="A47" s="27" t="s">
        <v>35</v>
      </c>
      <c r="B47" s="3"/>
      <c r="C47" s="3"/>
      <c r="D47" s="3"/>
      <c r="E47" s="71"/>
      <c r="F47" s="45"/>
      <c r="G47" s="71">
        <v>2386.583</v>
      </c>
      <c r="H47" s="139"/>
      <c r="I47" s="71"/>
      <c r="J47" s="139">
        <v>2362.82</v>
      </c>
      <c r="K47" s="45">
        <v>2223.598</v>
      </c>
      <c r="L47" s="139">
        <v>2313.867</v>
      </c>
      <c r="M47" s="45">
        <v>2208.351</v>
      </c>
    </row>
    <row r="48" spans="1:13" ht="15" customHeight="1">
      <c r="A48" s="27" t="s">
        <v>84</v>
      </c>
      <c r="B48" s="3"/>
      <c r="C48" s="3"/>
      <c r="D48" s="3"/>
      <c r="E48" s="71"/>
      <c r="F48" s="45"/>
      <c r="G48" s="71">
        <v>0.593</v>
      </c>
      <c r="H48" s="139"/>
      <c r="I48" s="71"/>
      <c r="J48" s="139">
        <v>4.339</v>
      </c>
      <c r="K48" s="45">
        <v>3.558</v>
      </c>
      <c r="L48" s="139">
        <v>26.130000000000003</v>
      </c>
      <c r="M48" s="45">
        <v>207.901</v>
      </c>
    </row>
    <row r="49" spans="1:13" ht="15" customHeight="1">
      <c r="A49" s="27" t="s">
        <v>36</v>
      </c>
      <c r="B49" s="3"/>
      <c r="C49" s="3"/>
      <c r="D49" s="3"/>
      <c r="E49" s="71"/>
      <c r="F49" s="45"/>
      <c r="G49" s="71">
        <v>0.216</v>
      </c>
      <c r="H49" s="139"/>
      <c r="I49" s="71"/>
      <c r="J49" s="139">
        <v>0.228</v>
      </c>
      <c r="K49" s="45">
        <v>0.224</v>
      </c>
      <c r="L49" s="139">
        <v>0.34600000000000003</v>
      </c>
      <c r="M49" s="45">
        <v>7.714</v>
      </c>
    </row>
    <row r="50" spans="1:13" ht="15" customHeight="1">
      <c r="A50" s="27" t="s">
        <v>37</v>
      </c>
      <c r="B50" s="3"/>
      <c r="C50" s="3"/>
      <c r="D50" s="3"/>
      <c r="E50" s="71"/>
      <c r="F50" s="45"/>
      <c r="G50" s="71">
        <v>99.49000000000001</v>
      </c>
      <c r="H50" s="139"/>
      <c r="I50" s="71"/>
      <c r="J50" s="139">
        <v>105.446</v>
      </c>
      <c r="K50" s="45">
        <v>140.356</v>
      </c>
      <c r="L50" s="139">
        <v>116.73400000000001</v>
      </c>
      <c r="M50" s="45">
        <v>119.45</v>
      </c>
    </row>
    <row r="51" spans="1:13" ht="15" customHeight="1">
      <c r="A51" s="27" t="s">
        <v>38</v>
      </c>
      <c r="B51" s="3"/>
      <c r="C51" s="3"/>
      <c r="D51" s="3"/>
      <c r="E51" s="71"/>
      <c r="F51" s="45"/>
      <c r="G51" s="71">
        <v>1460.086</v>
      </c>
      <c r="H51" s="139"/>
      <c r="I51" s="71"/>
      <c r="J51" s="139">
        <v>1252.519</v>
      </c>
      <c r="K51" s="45">
        <v>1676.9850000000001</v>
      </c>
      <c r="L51" s="139">
        <v>2041.386</v>
      </c>
      <c r="M51" s="45">
        <v>2637.09</v>
      </c>
    </row>
    <row r="52" spans="1:13" ht="15" customHeight="1">
      <c r="A52" s="27" t="s">
        <v>39</v>
      </c>
      <c r="B52" s="3"/>
      <c r="C52" s="3"/>
      <c r="D52" s="3"/>
      <c r="E52" s="71"/>
      <c r="F52" s="45"/>
      <c r="G52" s="71">
        <v>883.658</v>
      </c>
      <c r="H52" s="139"/>
      <c r="I52" s="71"/>
      <c r="J52" s="139">
        <v>1045.957</v>
      </c>
      <c r="K52" s="45">
        <v>1403.6550000000002</v>
      </c>
      <c r="L52" s="139">
        <v>1223.6500000000003</v>
      </c>
      <c r="M52" s="45">
        <v>1042.586</v>
      </c>
    </row>
    <row r="53" spans="1:13" ht="15" customHeight="1">
      <c r="A53" s="27" t="s">
        <v>77</v>
      </c>
      <c r="B53" s="3"/>
      <c r="C53" s="3"/>
      <c r="D53" s="3"/>
      <c r="E53" s="71"/>
      <c r="F53" s="45"/>
      <c r="G53" s="71">
        <v>11.359</v>
      </c>
      <c r="H53" s="139"/>
      <c r="I53" s="71"/>
      <c r="J53" s="139">
        <v>11.446</v>
      </c>
      <c r="K53" s="45">
        <v>27.985</v>
      </c>
      <c r="L53" s="139">
        <v>32.298</v>
      </c>
      <c r="M53" s="45">
        <v>7.883</v>
      </c>
    </row>
    <row r="54" spans="1:13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70"/>
      <c r="J54" s="138"/>
      <c r="K54" s="47"/>
      <c r="L54" s="138"/>
      <c r="M54" s="47"/>
    </row>
    <row r="55" spans="1:13" ht="15" customHeight="1">
      <c r="A55" s="29" t="s">
        <v>41</v>
      </c>
      <c r="B55" s="9"/>
      <c r="C55" s="9"/>
      <c r="D55" s="9"/>
      <c r="E55" s="94"/>
      <c r="F55" s="95"/>
      <c r="G55" s="94">
        <f>SUM(G47:G54)</f>
        <v>4841.985000000001</v>
      </c>
      <c r="H55" s="125">
        <v>0</v>
      </c>
      <c r="I55" s="94">
        <v>0</v>
      </c>
      <c r="J55" s="125">
        <f>SUM(J47:J54)</f>
        <v>4782.755</v>
      </c>
      <c r="K55" s="50">
        <f>SUM(K47:K54)</f>
        <v>5476.361</v>
      </c>
      <c r="L55" s="101">
        <f>SUM(L47:L54)</f>
        <v>5754.411</v>
      </c>
      <c r="M55" s="50">
        <f>SUM(M47:M54)</f>
        <v>6230.974999999999</v>
      </c>
    </row>
    <row r="56" spans="1:13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M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v>2012</v>
      </c>
      <c r="K57" s="56">
        <f t="shared" si="8"/>
        <v>2011</v>
      </c>
      <c r="L57" s="56">
        <f t="shared" si="8"/>
        <v>2010</v>
      </c>
      <c r="M57" s="56">
        <f t="shared" si="8"/>
        <v>2009</v>
      </c>
    </row>
    <row r="58" spans="1:13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/>
      <c r="K58" s="75">
        <f>IF(K$4="","",K$4)</f>
      </c>
      <c r="L58" s="75"/>
      <c r="M58" s="75"/>
    </row>
    <row r="59" spans="1:13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  <c r="M59" s="76"/>
    </row>
    <row r="60" spans="5:13" ht="1.5" customHeight="1">
      <c r="E60" s="36"/>
      <c r="F60" s="36"/>
      <c r="G60" s="77"/>
      <c r="H60" s="77"/>
      <c r="I60" s="77"/>
      <c r="J60" s="77"/>
      <c r="K60" s="36"/>
      <c r="L60" s="36"/>
      <c r="M60" s="36"/>
    </row>
    <row r="61" spans="1:13" ht="24.75" customHeight="1">
      <c r="A61" s="190" t="s">
        <v>42</v>
      </c>
      <c r="B61" s="190"/>
      <c r="C61" s="8"/>
      <c r="D61" s="8"/>
      <c r="E61" s="69">
        <v>101.543</v>
      </c>
      <c r="F61" s="48">
        <v>136.188</v>
      </c>
      <c r="G61" s="69">
        <v>80.86399999999999</v>
      </c>
      <c r="H61" s="137"/>
      <c r="I61" s="69"/>
      <c r="J61" s="137">
        <v>336.916</v>
      </c>
      <c r="K61" s="48">
        <v>469.389</v>
      </c>
      <c r="L61" s="137">
        <v>487.9770000000001</v>
      </c>
      <c r="M61" s="48">
        <f>209.536-0.276</f>
        <v>209.26</v>
      </c>
    </row>
    <row r="62" spans="1:13" ht="15" customHeight="1">
      <c r="A62" s="191" t="s">
        <v>43</v>
      </c>
      <c r="B62" s="191"/>
      <c r="C62" s="22"/>
      <c r="D62" s="22"/>
      <c r="E62" s="70">
        <v>-33.973000000000006</v>
      </c>
      <c r="F62" s="47">
        <v>-32.203999999999986</v>
      </c>
      <c r="G62" s="70">
        <v>-136.237</v>
      </c>
      <c r="H62" s="138"/>
      <c r="I62" s="70"/>
      <c r="J62" s="138">
        <v>-88.923</v>
      </c>
      <c r="K62" s="47">
        <v>77.156</v>
      </c>
      <c r="L62" s="138">
        <v>-104.628</v>
      </c>
      <c r="M62" s="47">
        <v>300.28200000000004</v>
      </c>
    </row>
    <row r="63" spans="1:14" ht="16.5" customHeight="1">
      <c r="A63" s="195" t="s">
        <v>44</v>
      </c>
      <c r="B63" s="195"/>
      <c r="C63" s="24"/>
      <c r="D63" s="24"/>
      <c r="E63" s="72">
        <f>SUM(E61:E62)</f>
        <v>67.57</v>
      </c>
      <c r="F63" s="50">
        <f>SUM(F61:F62)</f>
        <v>103.98400000000001</v>
      </c>
      <c r="G63" s="74">
        <f>SUM(G61:G62)</f>
        <v>-55.373000000000005</v>
      </c>
      <c r="H63" s="125">
        <v>0</v>
      </c>
      <c r="I63" s="94">
        <v>0</v>
      </c>
      <c r="J63" s="125">
        <f>SUM(J61:J62)</f>
        <v>247.993</v>
      </c>
      <c r="K63" s="50">
        <f>SUM(K61:K62)</f>
        <v>546.5450000000001</v>
      </c>
      <c r="L63" s="101">
        <f>SUM(L61:L62)</f>
        <v>383.3490000000001</v>
      </c>
      <c r="M63" s="50">
        <f>SUM(M61:M62)</f>
        <v>509.54200000000003</v>
      </c>
      <c r="N63" s="129"/>
    </row>
    <row r="64" spans="1:13" ht="15" customHeight="1">
      <c r="A64" s="190" t="s">
        <v>45</v>
      </c>
      <c r="B64" s="190"/>
      <c r="C64" s="3"/>
      <c r="D64" s="3"/>
      <c r="E64" s="71">
        <v>-15.379</v>
      </c>
      <c r="F64" s="45">
        <v>-17.468000000000004</v>
      </c>
      <c r="G64" s="71">
        <v>-35.85</v>
      </c>
      <c r="H64" s="139"/>
      <c r="I64" s="71"/>
      <c r="J64" s="139">
        <v>-87.191</v>
      </c>
      <c r="K64" s="45">
        <v>-80.738</v>
      </c>
      <c r="L64" s="139">
        <v>-68.822</v>
      </c>
      <c r="M64" s="45">
        <v>-84.307</v>
      </c>
    </row>
    <row r="65" spans="1:13" ht="15" customHeight="1">
      <c r="A65" s="191" t="s">
        <v>78</v>
      </c>
      <c r="B65" s="191"/>
      <c r="C65" s="21"/>
      <c r="D65" s="21"/>
      <c r="E65" s="70">
        <v>5.632</v>
      </c>
      <c r="F65" s="47">
        <v>2.705</v>
      </c>
      <c r="G65" s="70">
        <v>3.825</v>
      </c>
      <c r="H65" s="138"/>
      <c r="I65" s="70"/>
      <c r="J65" s="138">
        <v>5.91</v>
      </c>
      <c r="K65" s="47">
        <v>3.271</v>
      </c>
      <c r="L65" s="138">
        <v>6.392</v>
      </c>
      <c r="M65" s="47">
        <v>24.211</v>
      </c>
    </row>
    <row r="66" spans="1:14" s="40" customFormat="1" ht="16.5" customHeight="1">
      <c r="A66" s="127" t="s">
        <v>46</v>
      </c>
      <c r="B66" s="127"/>
      <c r="C66" s="25"/>
      <c r="D66" s="25"/>
      <c r="E66" s="94">
        <f>SUM(E63:E65)</f>
        <v>57.82299999999999</v>
      </c>
      <c r="F66" s="50">
        <f>SUM(F63:F65)</f>
        <v>89.221</v>
      </c>
      <c r="G66" s="74">
        <f>SUM(G63:G65)</f>
        <v>-87.39800000000001</v>
      </c>
      <c r="H66" s="125">
        <v>0</v>
      </c>
      <c r="I66" s="94">
        <v>0</v>
      </c>
      <c r="J66" s="125">
        <f>SUM(J63:J65)</f>
        <v>166.712</v>
      </c>
      <c r="K66" s="50">
        <f>SUM(K63:K65)</f>
        <v>469.0780000000001</v>
      </c>
      <c r="L66" s="140">
        <f>SUM(L63:L65)</f>
        <v>320.9190000000001</v>
      </c>
      <c r="M66" s="128">
        <f>SUM(M63:M65)</f>
        <v>449.446</v>
      </c>
      <c r="N66" s="50"/>
    </row>
    <row r="67" spans="1:13" ht="15" customHeight="1">
      <c r="A67" s="191" t="s">
        <v>47</v>
      </c>
      <c r="B67" s="191"/>
      <c r="C67" s="26"/>
      <c r="D67" s="26"/>
      <c r="E67" s="70"/>
      <c r="F67" s="119">
        <v>186.985</v>
      </c>
      <c r="G67" s="70"/>
      <c r="H67" s="138"/>
      <c r="I67" s="70"/>
      <c r="J67" s="138">
        <v>190.548</v>
      </c>
      <c r="K67" s="47">
        <v>-27.213</v>
      </c>
      <c r="L67" s="138">
        <v>-0.14400000000000002</v>
      </c>
      <c r="M67" s="47">
        <f>-125.163-2</f>
        <v>-127.163</v>
      </c>
    </row>
    <row r="68" spans="1:14" ht="16.5" customHeight="1">
      <c r="A68" s="195" t="s">
        <v>48</v>
      </c>
      <c r="B68" s="195"/>
      <c r="C68" s="9"/>
      <c r="D68" s="9"/>
      <c r="E68" s="72">
        <f>SUM(E66:E67)</f>
        <v>57.82299999999999</v>
      </c>
      <c r="F68" s="50">
        <f>SUM(F66:F67)</f>
        <v>276.206</v>
      </c>
      <c r="G68" s="74">
        <f>SUM(G66:G67)</f>
        <v>-87.39800000000001</v>
      </c>
      <c r="H68" s="125">
        <v>0</v>
      </c>
      <c r="I68" s="94">
        <v>0</v>
      </c>
      <c r="J68" s="125">
        <f>SUM(J66:J67)</f>
        <v>357.26</v>
      </c>
      <c r="K68" s="50">
        <f>SUM(K66:K67)</f>
        <v>441.86500000000007</v>
      </c>
      <c r="L68" s="101">
        <f>SUM(L66:L67)</f>
        <v>320.7750000000001</v>
      </c>
      <c r="M68" s="50">
        <f>SUM(M66:M67)</f>
        <v>322.283</v>
      </c>
      <c r="N68" s="129"/>
    </row>
    <row r="69" spans="1:13" ht="15" customHeight="1">
      <c r="A69" s="190" t="s">
        <v>49</v>
      </c>
      <c r="B69" s="190"/>
      <c r="C69" s="3"/>
      <c r="D69" s="3"/>
      <c r="E69" s="71">
        <v>-1.215999999999994</v>
      </c>
      <c r="F69" s="45">
        <v>-137.763</v>
      </c>
      <c r="G69" s="71">
        <v>205.286</v>
      </c>
      <c r="H69" s="139"/>
      <c r="I69" s="71"/>
      <c r="J69" s="139">
        <v>-488.532</v>
      </c>
      <c r="K69" s="45">
        <v>-361.582</v>
      </c>
      <c r="L69" s="139">
        <v>-363.926</v>
      </c>
      <c r="M69" s="45">
        <v>-607.261</v>
      </c>
    </row>
    <row r="70" spans="1:13" ht="15" customHeight="1">
      <c r="A70" s="190" t="s">
        <v>50</v>
      </c>
      <c r="B70" s="190"/>
      <c r="C70" s="3"/>
      <c r="D70" s="3"/>
      <c r="E70" s="71"/>
      <c r="F70" s="45"/>
      <c r="G70" s="71"/>
      <c r="H70" s="139"/>
      <c r="I70" s="71"/>
      <c r="J70" s="139"/>
      <c r="K70" s="45"/>
      <c r="L70" s="139"/>
      <c r="M70" s="45">
        <v>592.8240000000001</v>
      </c>
    </row>
    <row r="71" spans="1:13" ht="15" customHeight="1">
      <c r="A71" s="190" t="s">
        <v>51</v>
      </c>
      <c r="B71" s="190"/>
      <c r="C71" s="3"/>
      <c r="D71" s="3"/>
      <c r="E71" s="71"/>
      <c r="F71" s="45"/>
      <c r="G71" s="71"/>
      <c r="H71" s="139"/>
      <c r="I71" s="71"/>
      <c r="J71" s="139">
        <v>-0.878</v>
      </c>
      <c r="K71" s="45">
        <v>-303.428</v>
      </c>
      <c r="L71" s="139">
        <v>-3.8400000000000003</v>
      </c>
      <c r="M71" s="45"/>
    </row>
    <row r="72" spans="1:13" ht="15" customHeight="1">
      <c r="A72" s="191" t="s">
        <v>52</v>
      </c>
      <c r="B72" s="191"/>
      <c r="C72" s="21"/>
      <c r="D72" s="21"/>
      <c r="E72" s="70">
        <v>-30.868</v>
      </c>
      <c r="F72" s="47"/>
      <c r="G72" s="70">
        <v>-110.40599999999999</v>
      </c>
      <c r="H72" s="126"/>
      <c r="I72" s="96"/>
      <c r="J72" s="138">
        <v>-51.747</v>
      </c>
      <c r="K72" s="47">
        <v>-9.733</v>
      </c>
      <c r="L72" s="138">
        <v>-32.953</v>
      </c>
      <c r="M72" s="47">
        <v>-23.136000000000003</v>
      </c>
    </row>
    <row r="73" spans="1:14" ht="16.5" customHeight="1">
      <c r="A73" s="32" t="s">
        <v>53</v>
      </c>
      <c r="B73" s="32"/>
      <c r="C73" s="19"/>
      <c r="D73" s="19"/>
      <c r="E73" s="73">
        <f>SUM(E69:E72)</f>
        <v>-32.08399999999999</v>
      </c>
      <c r="F73" s="49">
        <f>SUM(F69:F72)</f>
        <v>-137.763</v>
      </c>
      <c r="G73" s="78">
        <f>SUM(G69:G72)</f>
        <v>94.88000000000001</v>
      </c>
      <c r="H73" s="158">
        <v>0</v>
      </c>
      <c r="I73" s="182">
        <v>0</v>
      </c>
      <c r="J73" s="115">
        <f>SUM(J69:J72)</f>
        <v>-541.1569999999999</v>
      </c>
      <c r="K73" s="49">
        <f>SUM(K69:K72)</f>
        <v>-674.7429999999999</v>
      </c>
      <c r="L73" s="141">
        <f>SUM(L69:L72)</f>
        <v>-400.71899999999994</v>
      </c>
      <c r="M73" s="49">
        <f>SUM(M69:M72)</f>
        <v>-37.5729999999999</v>
      </c>
      <c r="N73" s="129"/>
    </row>
    <row r="74" spans="1:14" ht="16.5" customHeight="1">
      <c r="A74" s="195" t="s">
        <v>54</v>
      </c>
      <c r="B74" s="195"/>
      <c r="C74" s="9"/>
      <c r="D74" s="9"/>
      <c r="E74" s="72">
        <f>SUM(E73+E68)</f>
        <v>25.739000000000004</v>
      </c>
      <c r="F74" s="50">
        <f>SUM(F73+F68)</f>
        <v>138.443</v>
      </c>
      <c r="G74" s="74">
        <f>SUM(G73+G68)</f>
        <v>7.481999999999999</v>
      </c>
      <c r="H74" s="125">
        <v>0</v>
      </c>
      <c r="I74" s="94">
        <v>0</v>
      </c>
      <c r="J74" s="128">
        <f>J73+J68</f>
        <v>-183.89699999999993</v>
      </c>
      <c r="K74" s="50">
        <f>SUM(K73+K68)</f>
        <v>-232.87799999999987</v>
      </c>
      <c r="L74" s="101">
        <f>SUM(L73+L68)</f>
        <v>-79.94399999999985</v>
      </c>
      <c r="M74" s="50">
        <f>SUM(M73+M68)</f>
        <v>284.7100000000001</v>
      </c>
      <c r="N74" s="129"/>
    </row>
    <row r="75" spans="1:13" ht="15" customHeight="1">
      <c r="A75" s="9"/>
      <c r="B75" s="9"/>
      <c r="C75" s="9"/>
      <c r="D75" s="9"/>
      <c r="E75" s="45"/>
      <c r="F75" s="45"/>
      <c r="G75" s="46"/>
      <c r="H75" s="46"/>
      <c r="I75" s="46"/>
      <c r="J75" s="46"/>
      <c r="K75" s="45"/>
      <c r="L75" s="45"/>
      <c r="M75" s="45"/>
    </row>
    <row r="76" spans="1:13" ht="12.75" customHeight="1">
      <c r="A76" s="63"/>
      <c r="B76" s="53"/>
      <c r="C76" s="55"/>
      <c r="D76" s="55"/>
      <c r="E76" s="56">
        <f>E$3</f>
        <v>2013</v>
      </c>
      <c r="F76" s="56">
        <f aca="true" t="shared" si="9" ref="F76:M76">F$3</f>
        <v>2012</v>
      </c>
      <c r="G76" s="56">
        <f>G$3</f>
        <v>2013</v>
      </c>
      <c r="H76" s="56">
        <f>H$3</f>
        <v>2012</v>
      </c>
      <c r="I76" s="56">
        <f t="shared" si="9"/>
        <v>2012</v>
      </c>
      <c r="J76" s="56">
        <v>2012</v>
      </c>
      <c r="K76" s="56">
        <f t="shared" si="9"/>
        <v>2011</v>
      </c>
      <c r="L76" s="56">
        <f t="shared" si="9"/>
        <v>2010</v>
      </c>
      <c r="M76" s="56">
        <f t="shared" si="9"/>
        <v>2009</v>
      </c>
    </row>
    <row r="77" spans="1:13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/>
      <c r="K77" s="56">
        <f>IF(K$4="","",K$4)</f>
      </c>
      <c r="L77" s="56"/>
      <c r="M77" s="56"/>
    </row>
    <row r="78" spans="1:13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  <c r="M78" s="59"/>
    </row>
    <row r="79" ht="1.5" customHeight="1"/>
    <row r="80" spans="1:13" ht="15" customHeight="1">
      <c r="A80" s="190" t="s">
        <v>56</v>
      </c>
      <c r="B80" s="190"/>
      <c r="C80" s="6"/>
      <c r="D80" s="6"/>
      <c r="E80" s="64">
        <f>IF(E7=0,"-",IF(E14=0,"-",(E14/E7))*100)</f>
        <v>9.19808551394417</v>
      </c>
      <c r="F80" s="51">
        <f>IF(F14=0,"-",IF(F7=0,"-",F14/F7))*100</f>
        <v>9.403337911516235</v>
      </c>
      <c r="G80" s="64">
        <f>IF(G7=0,"",IF(G14=0,"",(G14/G7))*100)</f>
        <v>4.284429640965013</v>
      </c>
      <c r="H80" s="100">
        <f>IF(H7=0,"",IF(H14=0,"",(H14/H7))*100)</f>
        <v>4.056098502635722</v>
      </c>
      <c r="I80" s="98">
        <f>IF(I14=0,"-",IF(I7=0,"-",I14/I7))*100</f>
        <v>7.325317537961223</v>
      </c>
      <c r="J80" s="148">
        <f>IF(J14=0,"-",IF(J7=0,"-",J14/J7))*100</f>
        <v>6.242448327405571</v>
      </c>
      <c r="K80" s="51">
        <f>IF(K14=0,"-",IF(K7=0,"-",K14/K7))*100</f>
        <v>8.060183059247432</v>
      </c>
      <c r="L80" s="148">
        <f>IF(L14=0,"-",IF(L7=0,"-",L14/L7))*100</f>
        <v>8.668654652654304</v>
      </c>
      <c r="M80" s="51">
        <f>IF(M14=0,"-",IF(M7=0,"-",M14/M7)*100)</f>
        <v>6.920219696083342</v>
      </c>
    </row>
    <row r="81" spans="1:15" ht="15" customHeight="1">
      <c r="A81" s="190" t="s">
        <v>57</v>
      </c>
      <c r="B81" s="190"/>
      <c r="C81" s="6"/>
      <c r="D81" s="6"/>
      <c r="E81" s="64">
        <f aca="true" t="shared" si="10" ref="E81:M81">IF(E20=0,"-",IF(E7=0,"-",E20/E7)*100)</f>
        <v>7.007660397793892</v>
      </c>
      <c r="F81" s="51">
        <f t="shared" si="10"/>
        <v>8.148249885545452</v>
      </c>
      <c r="G81" s="64">
        <f>IF(G20=0,"-",IF(G7=0,"-",G20/G7)*100)</f>
        <v>2.207594445158917</v>
      </c>
      <c r="H81" s="100">
        <f t="shared" si="10"/>
        <v>2.9240331213095465</v>
      </c>
      <c r="I81" s="64">
        <f>IF(I20=0,"-",IF(I7=0,"-",I20/I7)*100)</f>
        <v>6.474282513780462</v>
      </c>
      <c r="J81" s="100">
        <f>IF(J20=0,"-",IF(J7=0,"-",J20/J7)*100)</f>
        <v>5.346155540743699</v>
      </c>
      <c r="K81" s="51">
        <f>IF(K20=0,"-",IF(K7=0,"-",K20/K7)*100)</f>
        <v>6.243154782944125</v>
      </c>
      <c r="L81" s="100">
        <f t="shared" si="10"/>
        <v>6.370229537613616</v>
      </c>
      <c r="M81" s="51">
        <f t="shared" si="10"/>
        <v>3.763560884801194</v>
      </c>
      <c r="N81" s="13"/>
      <c r="O81" s="13"/>
    </row>
    <row r="82" spans="1:15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 t="str">
        <f>IF((I47=0),"-",(I24/((I47+K47)/2)*100))</f>
        <v>-</v>
      </c>
      <c r="J82" s="100">
        <f>IF((J47=0),"-",(J24/((J47+K47)/2)*100))</f>
        <v>7.448078217031223</v>
      </c>
      <c r="K82" s="51">
        <f>IF((K47=0),"-",(K24/((K47+L47)/2)*100))</f>
        <v>9.170450901549664</v>
      </c>
      <c r="L82" s="100">
        <f>IF((L47=0),"-",(L24/((L47+M47)/2)*100))</f>
        <v>9.206411544069734</v>
      </c>
      <c r="M82" s="51">
        <v>6.2</v>
      </c>
      <c r="N82" s="13"/>
      <c r="O82" s="13"/>
    </row>
    <row r="83" spans="1:15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 t="str">
        <f>IF((I47=0),"-",((I17+I18)/((I47+I48+I49+I51+K47+K48+K49+K51)/2)*100))</f>
        <v>-</v>
      </c>
      <c r="J83" s="100">
        <f>IF((J47=0),"-",((J17+J18)/((J47+J48+J49+J51+K47+K48+K49+K51)/2)*100))</f>
        <v>8.54772508858332</v>
      </c>
      <c r="K83" s="51">
        <f>IF((K47=0),"-",((K17+K18)/((K47+K48+K49+K51+L47+L48+L49+L51)/2)*100))</f>
        <v>9.96534676048812</v>
      </c>
      <c r="L83" s="100">
        <f>IF((L47=0),"-",((L17+L18)/((L47+L48+L49+L51+M47+M48+M49+M51)/2)*100))</f>
        <v>10.00058775033001</v>
      </c>
      <c r="M83" s="52">
        <v>6.9</v>
      </c>
      <c r="N83" s="13"/>
      <c r="O83" s="13"/>
    </row>
    <row r="84" spans="1:15" ht="15" customHeight="1">
      <c r="A84" s="190" t="s">
        <v>60</v>
      </c>
      <c r="B84" s="190"/>
      <c r="C84" s="6"/>
      <c r="D84" s="6"/>
      <c r="E84" s="68" t="s">
        <v>8</v>
      </c>
      <c r="F84" s="93" t="s">
        <v>8</v>
      </c>
      <c r="G84" s="68">
        <f aca="true" t="shared" si="11" ref="G84:M84">IF(G47=0,"-",((G47+G48)/G55*100))</f>
        <v>49.30159841469975</v>
      </c>
      <c r="H84" s="102" t="str">
        <f t="shared" si="11"/>
        <v>-</v>
      </c>
      <c r="I84" s="68" t="str">
        <f t="shared" si="11"/>
        <v>-</v>
      </c>
      <c r="J84" s="102">
        <f t="shared" si="11"/>
        <v>49.49362867217744</v>
      </c>
      <c r="K84" s="178">
        <f t="shared" si="11"/>
        <v>40.668538834455944</v>
      </c>
      <c r="L84" s="102">
        <f t="shared" si="11"/>
        <v>40.664405097237584</v>
      </c>
      <c r="M84" s="93">
        <f t="shared" si="11"/>
        <v>38.77807245254555</v>
      </c>
      <c r="N84" s="13"/>
      <c r="O84" s="13"/>
    </row>
    <row r="85" spans="1:15" ht="15" customHeight="1">
      <c r="A85" s="190" t="s">
        <v>61</v>
      </c>
      <c r="B85" s="190"/>
      <c r="C85" s="6"/>
      <c r="D85" s="6"/>
      <c r="E85" s="65" t="s">
        <v>8</v>
      </c>
      <c r="F85" s="1" t="s">
        <v>8</v>
      </c>
      <c r="G85" s="65">
        <f aca="true" t="shared" si="12" ref="G85:M85">IF((G51+G49-G43-G41-G37)=0,"-",(G51+G49-G43-G41-G37))</f>
        <v>1331.348</v>
      </c>
      <c r="H85" s="103" t="str">
        <f t="shared" si="12"/>
        <v>-</v>
      </c>
      <c r="I85" s="65" t="str">
        <f t="shared" si="12"/>
        <v>-</v>
      </c>
      <c r="J85" s="103">
        <f t="shared" si="12"/>
        <v>1130.652</v>
      </c>
      <c r="K85" s="1">
        <f t="shared" si="12"/>
        <v>1371.672</v>
      </c>
      <c r="L85" s="103">
        <f t="shared" si="12"/>
        <v>1501.0849999999998</v>
      </c>
      <c r="M85" s="1">
        <f t="shared" si="12"/>
        <v>1992.2810000000002</v>
      </c>
      <c r="N85" s="13"/>
      <c r="O85" s="13"/>
    </row>
    <row r="86" spans="1:13" ht="15" customHeight="1">
      <c r="A86" s="190" t="s">
        <v>62</v>
      </c>
      <c r="B86" s="190"/>
      <c r="C86" s="3"/>
      <c r="D86" s="3"/>
      <c r="E86" s="66" t="s">
        <v>8</v>
      </c>
      <c r="F86" s="2" t="s">
        <v>8</v>
      </c>
      <c r="G86" s="66">
        <f aca="true" t="shared" si="13" ref="G86:M86">IF((G47=0),"-",((G51+G49)/(G47+G48)))</f>
        <v>0.6117278323843738</v>
      </c>
      <c r="H86" s="104" t="str">
        <f t="shared" si="13"/>
        <v>-</v>
      </c>
      <c r="I86" s="66" t="str">
        <f t="shared" si="13"/>
        <v>-</v>
      </c>
      <c r="J86" s="104">
        <f t="shared" si="13"/>
        <v>0.5292196257201143</v>
      </c>
      <c r="K86" s="33">
        <f t="shared" si="13"/>
        <v>0.7530720793693841</v>
      </c>
      <c r="L86" s="104">
        <f t="shared" si="13"/>
        <v>0.872536161371147</v>
      </c>
      <c r="M86" s="2">
        <f t="shared" si="13"/>
        <v>1.0945894716279594</v>
      </c>
    </row>
    <row r="87" spans="1:13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3249</v>
      </c>
      <c r="J87" s="149">
        <v>3287</v>
      </c>
      <c r="K87" s="17">
        <v>3523</v>
      </c>
      <c r="L87" s="149">
        <v>3759</v>
      </c>
      <c r="M87" s="17">
        <v>3604</v>
      </c>
    </row>
    <row r="88" spans="1:13" ht="15" customHeight="1">
      <c r="A88" s="5" t="s">
        <v>100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  <c r="M88" s="5"/>
    </row>
    <row r="89" spans="1:13" ht="15" customHeight="1">
      <c r="A89" s="5" t="s">
        <v>111</v>
      </c>
      <c r="B89" s="5"/>
      <c r="C89" s="5"/>
      <c r="D89" s="5"/>
      <c r="E89" s="5"/>
      <c r="F89" s="5"/>
      <c r="G89" s="122"/>
      <c r="H89" s="122"/>
      <c r="I89" s="122"/>
      <c r="J89" s="122"/>
      <c r="K89" s="5"/>
      <c r="L89" s="5"/>
      <c r="M89" s="5"/>
    </row>
    <row r="90" spans="1:13" ht="15">
      <c r="A90" s="5"/>
      <c r="B90" s="5"/>
      <c r="C90" s="5"/>
      <c r="D90" s="5"/>
      <c r="E90" s="5"/>
      <c r="F90" s="5"/>
      <c r="G90" s="122"/>
      <c r="H90" s="122"/>
      <c r="I90" s="122"/>
      <c r="J90" s="122"/>
      <c r="K90" s="5"/>
      <c r="L90" s="5"/>
      <c r="M90" s="5"/>
    </row>
    <row r="91" spans="1:13" ht="15">
      <c r="A91" s="5"/>
      <c r="B91" s="5"/>
      <c r="C91" s="5"/>
      <c r="D91" s="5"/>
      <c r="E91" s="5"/>
      <c r="F91" s="5"/>
      <c r="G91" s="43"/>
      <c r="H91" s="43"/>
      <c r="I91" s="43"/>
      <c r="J91" s="43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43"/>
      <c r="H92" s="43"/>
      <c r="I92" s="43"/>
      <c r="J92" s="43"/>
      <c r="K92" s="5"/>
      <c r="L92" s="5"/>
      <c r="M92" s="5"/>
    </row>
    <row r="93" spans="1:13" ht="15">
      <c r="A93" s="20"/>
      <c r="B93" s="20"/>
      <c r="C93" s="20"/>
      <c r="D93" s="20"/>
      <c r="E93" s="20"/>
      <c r="F93" s="20"/>
      <c r="G93" s="43"/>
      <c r="H93" s="43"/>
      <c r="I93" s="43"/>
      <c r="J93" s="43"/>
      <c r="K93" s="20"/>
      <c r="L93" s="20"/>
      <c r="M93" s="20"/>
    </row>
    <row r="94" spans="1:13" ht="15">
      <c r="A94" s="20"/>
      <c r="B94" s="20"/>
      <c r="C94" s="20"/>
      <c r="D94" s="20"/>
      <c r="E94" s="20"/>
      <c r="F94" s="20"/>
      <c r="G94" s="43"/>
      <c r="H94" s="43"/>
      <c r="I94" s="43"/>
      <c r="J94" s="43"/>
      <c r="K94" s="20"/>
      <c r="L94" s="20"/>
      <c r="M94" s="20"/>
    </row>
    <row r="95" spans="1:13" ht="15">
      <c r="A95" s="20"/>
      <c r="B95" s="20"/>
      <c r="C95" s="20"/>
      <c r="D95" s="20"/>
      <c r="E95" s="20"/>
      <c r="F95" s="20"/>
      <c r="G95" s="43"/>
      <c r="H95" s="43"/>
      <c r="I95" s="43"/>
      <c r="J95" s="43"/>
      <c r="K95" s="20"/>
      <c r="L95" s="20"/>
      <c r="M95" s="20"/>
    </row>
    <row r="96" spans="1:13" ht="15">
      <c r="A96" s="20"/>
      <c r="B96" s="20"/>
      <c r="C96" s="20"/>
      <c r="D96" s="20"/>
      <c r="E96" s="20"/>
      <c r="F96" s="20"/>
      <c r="G96" s="43"/>
      <c r="H96" s="43"/>
      <c r="I96" s="43"/>
      <c r="J96" s="43"/>
      <c r="K96" s="20"/>
      <c r="L96" s="20"/>
      <c r="M96" s="20"/>
    </row>
    <row r="97" spans="1:13" ht="15">
      <c r="A97" s="20"/>
      <c r="B97" s="20"/>
      <c r="C97" s="20"/>
      <c r="D97" s="20"/>
      <c r="E97" s="20"/>
      <c r="F97" s="20"/>
      <c r="G97" s="43"/>
      <c r="H97" s="43"/>
      <c r="I97" s="43"/>
      <c r="J97" s="43"/>
      <c r="K97" s="20"/>
      <c r="L97" s="20"/>
      <c r="M97" s="20"/>
    </row>
    <row r="98" spans="1:13" ht="15">
      <c r="A98" s="20"/>
      <c r="B98" s="20"/>
      <c r="C98" s="20"/>
      <c r="D98" s="20"/>
      <c r="E98" s="20"/>
      <c r="F98" s="20"/>
      <c r="G98" s="43"/>
      <c r="H98" s="43"/>
      <c r="I98" s="43"/>
      <c r="J98" s="43"/>
      <c r="K98" s="20"/>
      <c r="L98" s="20"/>
      <c r="M98" s="20"/>
    </row>
    <row r="99" spans="1:13" ht="15">
      <c r="A99" s="20"/>
      <c r="B99" s="20"/>
      <c r="C99" s="20"/>
      <c r="D99" s="20"/>
      <c r="E99" s="20"/>
      <c r="F99" s="20"/>
      <c r="G99" s="43"/>
      <c r="H99" s="43"/>
      <c r="I99" s="43"/>
      <c r="J99" s="43"/>
      <c r="K99" s="20"/>
      <c r="L99" s="20"/>
      <c r="M99" s="20"/>
    </row>
    <row r="100" spans="1:13" ht="15">
      <c r="A100" s="20"/>
      <c r="B100" s="20"/>
      <c r="C100" s="20"/>
      <c r="D100" s="20"/>
      <c r="E100" s="20"/>
      <c r="F100" s="20"/>
      <c r="G100" s="43"/>
      <c r="H100" s="43"/>
      <c r="I100" s="43"/>
      <c r="J100" s="43"/>
      <c r="K100" s="20"/>
      <c r="L100" s="20"/>
      <c r="M100" s="20"/>
    </row>
    <row r="101" spans="1:13" ht="15">
      <c r="A101" s="20"/>
      <c r="B101" s="20"/>
      <c r="C101" s="20"/>
      <c r="D101" s="20"/>
      <c r="E101" s="20"/>
      <c r="F101" s="20"/>
      <c r="G101" s="43"/>
      <c r="H101" s="43"/>
      <c r="I101" s="43"/>
      <c r="J101" s="43"/>
      <c r="K101" s="20"/>
      <c r="L101" s="20"/>
      <c r="M101" s="20"/>
    </row>
    <row r="102" spans="1:13" ht="15">
      <c r="A102" s="20"/>
      <c r="B102" s="20"/>
      <c r="C102" s="20"/>
      <c r="D102" s="20"/>
      <c r="E102" s="20"/>
      <c r="F102" s="20"/>
      <c r="G102" s="43"/>
      <c r="H102" s="43"/>
      <c r="I102" s="43"/>
      <c r="J102" s="43"/>
      <c r="K102" s="20"/>
      <c r="L102" s="20"/>
      <c r="M102" s="20"/>
    </row>
  </sheetData>
  <sheetProtection/>
  <mergeCells count="21">
    <mergeCell ref="A1:M1"/>
    <mergeCell ref="A61:B61"/>
    <mergeCell ref="A62:B62"/>
    <mergeCell ref="A63:B63"/>
    <mergeCell ref="A64:B64"/>
    <mergeCell ref="A65:B65"/>
    <mergeCell ref="A67:B67"/>
    <mergeCell ref="A74:B74"/>
    <mergeCell ref="A80:B80"/>
    <mergeCell ref="A85:B85"/>
    <mergeCell ref="A86:B86"/>
    <mergeCell ref="A72:B72"/>
    <mergeCell ref="A82:B82"/>
    <mergeCell ref="A83:B83"/>
    <mergeCell ref="A81:B81"/>
    <mergeCell ref="A84:B84"/>
    <mergeCell ref="A87:B8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5.28125" style="0" customWidth="1"/>
    <col min="14" max="14" width="3.8515625" style="0" customWidth="1"/>
    <col min="15" max="15" width="3.421875" style="0" customWidth="1"/>
    <col min="16" max="18" width="9.140625" style="0" customWidth="1"/>
  </cols>
  <sheetData>
    <row r="1" spans="1:12" ht="18" customHeight="1">
      <c r="A1" s="189" t="s">
        <v>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68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 t="s">
        <v>7</v>
      </c>
      <c r="F5" s="59"/>
      <c r="G5" s="59" t="s">
        <v>7</v>
      </c>
      <c r="H5" s="59"/>
      <c r="I5" s="59"/>
      <c r="J5" s="59" t="s">
        <v>7</v>
      </c>
      <c r="K5" s="59" t="s">
        <v>7</v>
      </c>
      <c r="L5" s="59" t="s">
        <v>7</v>
      </c>
    </row>
    <row r="6" ht="1.5" customHeight="1"/>
    <row r="7" spans="1:12" ht="15" customHeight="1">
      <c r="A7" s="27" t="s">
        <v>10</v>
      </c>
      <c r="B7" s="6"/>
      <c r="C7" s="6"/>
      <c r="D7" s="6"/>
      <c r="E7" s="72">
        <v>144.881</v>
      </c>
      <c r="F7" s="50">
        <v>132.20399999999998</v>
      </c>
      <c r="G7" s="72">
        <v>305.185</v>
      </c>
      <c r="H7" s="101">
        <v>310.063</v>
      </c>
      <c r="I7" s="72">
        <v>784.295</v>
      </c>
      <c r="J7" s="50">
        <v>859.437</v>
      </c>
      <c r="K7" s="101">
        <v>875.969</v>
      </c>
      <c r="L7" s="50">
        <v>858.519</v>
      </c>
    </row>
    <row r="8" spans="1:12" ht="15" customHeight="1">
      <c r="A8" s="27" t="s">
        <v>11</v>
      </c>
      <c r="B8" s="3"/>
      <c r="C8" s="3"/>
      <c r="D8" s="3"/>
      <c r="E8" s="71">
        <v>-162.849</v>
      </c>
      <c r="F8" s="45">
        <v>-160.361</v>
      </c>
      <c r="G8" s="71">
        <v>-330.16499999999996</v>
      </c>
      <c r="H8" s="139">
        <v>-349.21000000000004</v>
      </c>
      <c r="I8" s="71">
        <v>-785.62</v>
      </c>
      <c r="J8" s="45">
        <v>-845.334</v>
      </c>
      <c r="K8" s="139">
        <v>-755.711</v>
      </c>
      <c r="L8" s="45">
        <v>-744.559</v>
      </c>
    </row>
    <row r="9" spans="1:12" ht="15" customHeight="1">
      <c r="A9" s="27" t="s">
        <v>12</v>
      </c>
      <c r="B9" s="3"/>
      <c r="C9" s="3"/>
      <c r="D9" s="3"/>
      <c r="E9" s="71">
        <v>1.74</v>
      </c>
      <c r="F9" s="45">
        <v>2.0170000000000003</v>
      </c>
      <c r="G9" s="71">
        <v>3.19</v>
      </c>
      <c r="H9" s="139">
        <v>3.923</v>
      </c>
      <c r="I9" s="71">
        <v>7.199</v>
      </c>
      <c r="J9" s="45">
        <v>6.666</v>
      </c>
      <c r="K9" s="139">
        <v>9.175</v>
      </c>
      <c r="L9" s="45">
        <v>8.058</v>
      </c>
    </row>
    <row r="10" spans="1:12" ht="15" customHeight="1">
      <c r="A10" s="27" t="s">
        <v>13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L12">SUM(E7:E11)</f>
        <v>-16.22799999999999</v>
      </c>
      <c r="F12" s="50">
        <f t="shared" si="0"/>
        <v>-26.14000000000001</v>
      </c>
      <c r="G12" s="72">
        <f t="shared" si="0"/>
        <v>-21.78999999999996</v>
      </c>
      <c r="H12" s="101">
        <f t="shared" si="0"/>
        <v>-35.224000000000046</v>
      </c>
      <c r="I12" s="72">
        <f t="shared" si="0"/>
        <v>5.873999999999954</v>
      </c>
      <c r="J12" s="50">
        <f t="shared" si="0"/>
        <v>20.769000000000066</v>
      </c>
      <c r="K12" s="101">
        <f t="shared" si="0"/>
        <v>129.43300000000005</v>
      </c>
      <c r="L12" s="50">
        <f t="shared" si="0"/>
        <v>122.01800000000003</v>
      </c>
    </row>
    <row r="13" spans="1:12" ht="15" customHeight="1">
      <c r="A13" s="28" t="s">
        <v>76</v>
      </c>
      <c r="B13" s="21"/>
      <c r="C13" s="21"/>
      <c r="D13" s="21"/>
      <c r="E13" s="70">
        <v>-13.392</v>
      </c>
      <c r="F13" s="47">
        <v>-12.687999999999999</v>
      </c>
      <c r="G13" s="70">
        <v>-26.131999999999998</v>
      </c>
      <c r="H13" s="138">
        <v>-25.122</v>
      </c>
      <c r="I13" s="70">
        <v>-50.31699999999999</v>
      </c>
      <c r="J13" s="47">
        <v>-49.528000000000006</v>
      </c>
      <c r="K13" s="138">
        <v>-48.443</v>
      </c>
      <c r="L13" s="47">
        <v>-48.814</v>
      </c>
    </row>
    <row r="14" spans="1:12" ht="15" customHeight="1">
      <c r="A14" s="10" t="s">
        <v>1</v>
      </c>
      <c r="B14" s="10"/>
      <c r="C14" s="10"/>
      <c r="D14" s="10"/>
      <c r="E14" s="72">
        <f aca="true" t="shared" si="1" ref="E14:L14">SUM(E12:E13)</f>
        <v>-29.61999999999999</v>
      </c>
      <c r="F14" s="50">
        <f t="shared" si="1"/>
        <v>-38.82800000000001</v>
      </c>
      <c r="G14" s="72">
        <f t="shared" si="1"/>
        <v>-47.921999999999954</v>
      </c>
      <c r="H14" s="101">
        <f t="shared" si="1"/>
        <v>-60.346000000000046</v>
      </c>
      <c r="I14" s="72">
        <f t="shared" si="1"/>
        <v>-44.44300000000004</v>
      </c>
      <c r="J14" s="50">
        <f t="shared" si="1"/>
        <v>-28.75899999999994</v>
      </c>
      <c r="K14" s="101">
        <f t="shared" si="1"/>
        <v>80.99000000000005</v>
      </c>
      <c r="L14" s="50">
        <f t="shared" si="1"/>
        <v>73.20400000000004</v>
      </c>
    </row>
    <row r="15" spans="1:12" ht="15" customHeight="1">
      <c r="A15" s="27" t="s">
        <v>16</v>
      </c>
      <c r="B15" s="4"/>
      <c r="C15" s="4"/>
      <c r="D15" s="4"/>
      <c r="E15" s="71"/>
      <c r="F15" s="45"/>
      <c r="G15" s="71"/>
      <c r="H15" s="139"/>
      <c r="I15" s="71"/>
      <c r="J15" s="45"/>
      <c r="K15" s="139"/>
      <c r="L15" s="45"/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70">
        <v>-58</v>
      </c>
      <c r="J16" s="47"/>
      <c r="K16" s="138"/>
      <c r="L16" s="47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L17">SUM(E14:E16)</f>
        <v>-29.61999999999999</v>
      </c>
      <c r="F17" s="50">
        <f t="shared" si="2"/>
        <v>-38.82800000000001</v>
      </c>
      <c r="G17" s="72">
        <f t="shared" si="2"/>
        <v>-47.921999999999954</v>
      </c>
      <c r="H17" s="101">
        <f t="shared" si="2"/>
        <v>-60.346000000000046</v>
      </c>
      <c r="I17" s="72">
        <f t="shared" si="2"/>
        <v>-102.44300000000004</v>
      </c>
      <c r="J17" s="50">
        <f t="shared" si="2"/>
        <v>-28.75899999999994</v>
      </c>
      <c r="K17" s="101">
        <f t="shared" si="2"/>
        <v>80.99000000000005</v>
      </c>
      <c r="L17" s="50">
        <f t="shared" si="2"/>
        <v>73.20400000000004</v>
      </c>
    </row>
    <row r="18" spans="1:12" ht="15" customHeight="1">
      <c r="A18" s="27" t="s">
        <v>18</v>
      </c>
      <c r="B18" s="3"/>
      <c r="C18" s="3"/>
      <c r="D18" s="3"/>
      <c r="E18" s="71">
        <v>1.7220000000000002</v>
      </c>
      <c r="F18" s="45">
        <v>-0.7580000000000009</v>
      </c>
      <c r="G18" s="71">
        <v>3.399</v>
      </c>
      <c r="H18" s="139">
        <v>4.618</v>
      </c>
      <c r="I18" s="71">
        <v>8.354000000000001</v>
      </c>
      <c r="J18" s="45">
        <v>12.440000000000001</v>
      </c>
      <c r="K18" s="139">
        <v>14.517</v>
      </c>
      <c r="L18" s="45">
        <v>88.56500000000001</v>
      </c>
    </row>
    <row r="19" spans="1:12" ht="15" customHeight="1">
      <c r="A19" s="28" t="s">
        <v>19</v>
      </c>
      <c r="B19" s="21"/>
      <c r="C19" s="21"/>
      <c r="D19" s="21"/>
      <c r="E19" s="70">
        <v>-20.131000000000004</v>
      </c>
      <c r="F19" s="47">
        <v>-7.481000000000002</v>
      </c>
      <c r="G19" s="70">
        <v>-35.348</v>
      </c>
      <c r="H19" s="138">
        <v>-16.84</v>
      </c>
      <c r="I19" s="70">
        <v>-36.623</v>
      </c>
      <c r="J19" s="47">
        <v>-41.010000000000005</v>
      </c>
      <c r="K19" s="138">
        <v>-38.951</v>
      </c>
      <c r="L19" s="47">
        <v>-69.82600000000001</v>
      </c>
    </row>
    <row r="20" spans="1:12" ht="15" customHeight="1">
      <c r="A20" s="10" t="s">
        <v>3</v>
      </c>
      <c r="B20" s="10"/>
      <c r="C20" s="10"/>
      <c r="D20" s="10"/>
      <c r="E20" s="72">
        <f aca="true" t="shared" si="3" ref="E20:L20">SUM(E17:E19)</f>
        <v>-48.028999999999996</v>
      </c>
      <c r="F20" s="50">
        <f t="shared" si="3"/>
        <v>-47.067000000000014</v>
      </c>
      <c r="G20" s="72">
        <f t="shared" si="3"/>
        <v>-79.87099999999995</v>
      </c>
      <c r="H20" s="101">
        <f t="shared" si="3"/>
        <v>-72.56800000000004</v>
      </c>
      <c r="I20" s="72">
        <f t="shared" si="3"/>
        <v>-130.71200000000005</v>
      </c>
      <c r="J20" s="50">
        <f t="shared" si="3"/>
        <v>-57.328999999999944</v>
      </c>
      <c r="K20" s="101">
        <f t="shared" si="3"/>
        <v>56.55600000000005</v>
      </c>
      <c r="L20" s="50">
        <f t="shared" si="3"/>
        <v>91.94300000000005</v>
      </c>
    </row>
    <row r="21" spans="1:12" ht="15" customHeight="1">
      <c r="A21" s="27" t="s">
        <v>20</v>
      </c>
      <c r="B21" s="3"/>
      <c r="C21" s="3"/>
      <c r="D21" s="3"/>
      <c r="E21" s="71">
        <v>2.318</v>
      </c>
      <c r="F21" s="45">
        <v>12.591999999999999</v>
      </c>
      <c r="G21" s="71">
        <v>2.597</v>
      </c>
      <c r="H21" s="139">
        <v>21.489</v>
      </c>
      <c r="I21" s="71">
        <v>-0.47099999999999953</v>
      </c>
      <c r="J21" s="45">
        <v>0.20800000000000018</v>
      </c>
      <c r="K21" s="139">
        <v>-6.3950000000000005</v>
      </c>
      <c r="L21" s="45">
        <v>-16.925</v>
      </c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L23">SUM(E20:E22)</f>
        <v>-45.711</v>
      </c>
      <c r="F23" s="50">
        <f t="shared" si="4"/>
        <v>-34.475000000000016</v>
      </c>
      <c r="G23" s="72">
        <f t="shared" si="4"/>
        <v>-77.27399999999996</v>
      </c>
      <c r="H23" s="101">
        <f t="shared" si="4"/>
        <v>-51.079000000000036</v>
      </c>
      <c r="I23" s="72">
        <f t="shared" si="4"/>
        <v>-131.18300000000005</v>
      </c>
      <c r="J23" s="50">
        <f t="shared" si="4"/>
        <v>-57.120999999999945</v>
      </c>
      <c r="K23" s="101">
        <f t="shared" si="4"/>
        <v>50.161000000000044</v>
      </c>
      <c r="L23" s="50">
        <f t="shared" si="4"/>
        <v>75.01800000000006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L24">E23-E25</f>
        <v>-45.711</v>
      </c>
      <c r="F24" s="45">
        <f t="shared" si="5"/>
        <v>-34.475000000000016</v>
      </c>
      <c r="G24" s="71">
        <f t="shared" si="5"/>
        <v>-77.27399999999996</v>
      </c>
      <c r="H24" s="139">
        <f t="shared" si="5"/>
        <v>-51.079000000000036</v>
      </c>
      <c r="I24" s="71">
        <f t="shared" si="5"/>
        <v>-131.18300000000005</v>
      </c>
      <c r="J24" s="45">
        <f>J23-J25</f>
        <v>-57.120999999999945</v>
      </c>
      <c r="K24" s="139">
        <f>K23-K25</f>
        <v>50.161000000000044</v>
      </c>
      <c r="L24" s="45">
        <f t="shared" si="5"/>
        <v>75.01800000000006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97</v>
      </c>
      <c r="B27" s="163"/>
      <c r="C27" s="163"/>
      <c r="D27" s="163"/>
      <c r="E27" s="164">
        <v>-0.8000000000000003</v>
      </c>
      <c r="F27" s="165"/>
      <c r="G27" s="164">
        <v>-2.7</v>
      </c>
      <c r="H27" s="166"/>
      <c r="I27" s="164"/>
      <c r="J27" s="165">
        <v>-24</v>
      </c>
      <c r="K27" s="165">
        <v>14</v>
      </c>
      <c r="L27" s="165"/>
    </row>
    <row r="28" spans="1:12" ht="15" customHeight="1">
      <c r="A28" s="167" t="s">
        <v>98</v>
      </c>
      <c r="B28" s="168"/>
      <c r="C28" s="168"/>
      <c r="D28" s="168"/>
      <c r="E28" s="169">
        <f>E14-E27</f>
        <v>-28.81999999999999</v>
      </c>
      <c r="F28" s="170">
        <f aca="true" t="shared" si="6" ref="F28:L28">F14-F27</f>
        <v>-38.82800000000001</v>
      </c>
      <c r="G28" s="169">
        <f t="shared" si="6"/>
        <v>-45.22199999999995</v>
      </c>
      <c r="H28" s="171">
        <f t="shared" si="6"/>
        <v>-60.346000000000046</v>
      </c>
      <c r="I28" s="169">
        <f>I14-I27</f>
        <v>-44.44300000000004</v>
      </c>
      <c r="J28" s="170">
        <f t="shared" si="6"/>
        <v>-4.75899999999994</v>
      </c>
      <c r="K28" s="170">
        <f t="shared" si="6"/>
        <v>66.99000000000005</v>
      </c>
      <c r="L28" s="170">
        <f t="shared" si="6"/>
        <v>73.20400000000004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 t="s">
        <v>65</v>
      </c>
      <c r="H32" s="76"/>
      <c r="I32" s="76"/>
      <c r="J32" s="76" t="s">
        <v>65</v>
      </c>
      <c r="K32" s="76" t="s">
        <v>65</v>
      </c>
      <c r="L32" s="76" t="s">
        <v>65</v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413.683</v>
      </c>
      <c r="H34" s="139">
        <v>469.422</v>
      </c>
      <c r="I34" s="71">
        <v>410.196</v>
      </c>
      <c r="J34" s="45">
        <v>470.835</v>
      </c>
      <c r="K34" s="139">
        <v>472.048</v>
      </c>
      <c r="L34" s="45">
        <v>475.30400000000003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211.133</v>
      </c>
      <c r="H35" s="139">
        <v>205.002</v>
      </c>
      <c r="I35" s="71">
        <v>205.761</v>
      </c>
      <c r="J35" s="45">
        <v>205.014</v>
      </c>
      <c r="K35" s="139">
        <v>204.69799999999998</v>
      </c>
      <c r="L35" s="45">
        <v>203.11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220.59099999999998</v>
      </c>
      <c r="H36" s="139">
        <v>223.50600000000003</v>
      </c>
      <c r="I36" s="71">
        <v>227.697</v>
      </c>
      <c r="J36" s="45">
        <v>224.25699999999998</v>
      </c>
      <c r="K36" s="139">
        <v>225.62300000000002</v>
      </c>
      <c r="L36" s="45">
        <v>230.161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/>
      <c r="H37" s="139"/>
      <c r="I37" s="71">
        <v>13.5</v>
      </c>
      <c r="J37" s="45"/>
      <c r="K37" s="139"/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17.344</v>
      </c>
      <c r="H38" s="138">
        <v>32.243</v>
      </c>
      <c r="I38" s="70">
        <v>3.723</v>
      </c>
      <c r="J38" s="47">
        <v>17.421</v>
      </c>
      <c r="K38" s="138">
        <v>5.694</v>
      </c>
      <c r="L38" s="47">
        <v>4.317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 aca="true" t="shared" si="8" ref="G39:L39">SUM(G34:G38)</f>
        <v>862.7510000000001</v>
      </c>
      <c r="H39" s="125">
        <f t="shared" si="8"/>
        <v>930.1730000000001</v>
      </c>
      <c r="I39" s="72">
        <f t="shared" si="8"/>
        <v>860.877</v>
      </c>
      <c r="J39" s="50">
        <f t="shared" si="8"/>
        <v>917.5269999999999</v>
      </c>
      <c r="K39" s="101">
        <f t="shared" si="8"/>
        <v>908.063</v>
      </c>
      <c r="L39" s="50">
        <f t="shared" si="8"/>
        <v>912.892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198.981</v>
      </c>
      <c r="H40" s="139">
        <v>182.152</v>
      </c>
      <c r="I40" s="71">
        <v>158.033</v>
      </c>
      <c r="J40" s="45">
        <v>174.091</v>
      </c>
      <c r="K40" s="139">
        <v>180.493</v>
      </c>
      <c r="L40" s="45">
        <v>177.421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119.971</v>
      </c>
      <c r="H42" s="139">
        <v>121.465</v>
      </c>
      <c r="I42" s="71">
        <v>108.55499999999999</v>
      </c>
      <c r="J42" s="45">
        <v>119.627</v>
      </c>
      <c r="K42" s="139">
        <v>140.73000000000002</v>
      </c>
      <c r="L42" s="45">
        <v>139.684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8.171</v>
      </c>
      <c r="H43" s="139"/>
      <c r="I43" s="71"/>
      <c r="J43" s="45"/>
      <c r="K43" s="139"/>
      <c r="L43" s="45"/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 aca="true" t="shared" si="9" ref="G45:L45">SUM(G40:G44)</f>
        <v>327.123</v>
      </c>
      <c r="H45" s="126">
        <f t="shared" si="9"/>
        <v>303.61699999999996</v>
      </c>
      <c r="I45" s="78">
        <f t="shared" si="9"/>
        <v>266.58799999999997</v>
      </c>
      <c r="J45" s="79">
        <f t="shared" si="9"/>
        <v>293.718</v>
      </c>
      <c r="K45" s="115">
        <f t="shared" si="9"/>
        <v>321.223</v>
      </c>
      <c r="L45" s="79">
        <f t="shared" si="9"/>
        <v>317.105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1189.874</v>
      </c>
      <c r="H46" s="125">
        <f>H45+H39</f>
        <v>1233.79</v>
      </c>
      <c r="I46" s="72">
        <f>I39+I45</f>
        <v>1127.465</v>
      </c>
      <c r="J46" s="50">
        <f>J39+J45</f>
        <v>1211.245</v>
      </c>
      <c r="K46" s="101">
        <f>K39+K45</f>
        <v>1229.286</v>
      </c>
      <c r="L46" s="50">
        <f>L39+L45</f>
        <v>1229.997</v>
      </c>
    </row>
    <row r="47" spans="1:12" ht="15" customHeight="1">
      <c r="A47" s="27" t="s">
        <v>35</v>
      </c>
      <c r="B47" s="3"/>
      <c r="C47" s="3"/>
      <c r="D47" s="3"/>
      <c r="E47" s="71"/>
      <c r="F47" s="45"/>
      <c r="G47" s="71">
        <v>395.963</v>
      </c>
      <c r="H47" s="139">
        <v>509.56899999999996</v>
      </c>
      <c r="I47" s="71">
        <v>426.85099999999994</v>
      </c>
      <c r="J47" s="45">
        <v>474.674</v>
      </c>
      <c r="K47" s="139">
        <v>533.39</v>
      </c>
      <c r="L47" s="45">
        <v>486.92600000000004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>
        <v>4.96</v>
      </c>
      <c r="H49" s="139">
        <v>14.944</v>
      </c>
      <c r="I49" s="71">
        <v>10.241</v>
      </c>
      <c r="J49" s="45">
        <v>15.795</v>
      </c>
      <c r="K49" s="139">
        <v>16.583000000000002</v>
      </c>
      <c r="L49" s="45">
        <v>38.289</v>
      </c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64.464</v>
      </c>
      <c r="H50" s="139">
        <v>67.221</v>
      </c>
      <c r="I50" s="71">
        <v>65.627</v>
      </c>
      <c r="J50" s="45">
        <v>76.55000000000001</v>
      </c>
      <c r="K50" s="139">
        <v>87.654</v>
      </c>
      <c r="L50" s="45">
        <v>93.73400000000001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597.9440000000001</v>
      </c>
      <c r="H51" s="139">
        <v>528.8389999999999</v>
      </c>
      <c r="I51" s="71">
        <v>502.493</v>
      </c>
      <c r="J51" s="45">
        <v>524.041</v>
      </c>
      <c r="K51" s="139">
        <v>457.544</v>
      </c>
      <c r="L51" s="45">
        <v>482.50300000000004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125.90899999999999</v>
      </c>
      <c r="H52" s="139">
        <v>112.583</v>
      </c>
      <c r="I52" s="71">
        <v>121.619</v>
      </c>
      <c r="J52" s="45">
        <v>119.55100000000002</v>
      </c>
      <c r="K52" s="139">
        <v>133.538</v>
      </c>
      <c r="L52" s="45">
        <v>127.96800000000002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>
        <v>0.634</v>
      </c>
      <c r="H53" s="139">
        <v>0.634</v>
      </c>
      <c r="I53" s="71">
        <v>0.634</v>
      </c>
      <c r="J53" s="45">
        <v>0.634</v>
      </c>
      <c r="K53" s="139">
        <v>0.5770000000000001</v>
      </c>
      <c r="L53" s="45">
        <v>0.5770000000000001</v>
      </c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 aca="true" t="shared" si="10" ref="G55:L55">SUM(G47:G54)</f>
        <v>1189.8740000000003</v>
      </c>
      <c r="H55" s="125">
        <f t="shared" si="10"/>
        <v>1233.79</v>
      </c>
      <c r="I55" s="72">
        <f t="shared" si="10"/>
        <v>1127.465</v>
      </c>
      <c r="J55" s="50">
        <f t="shared" si="10"/>
        <v>1211.245</v>
      </c>
      <c r="K55" s="101">
        <f t="shared" si="10"/>
        <v>1229.2859999999998</v>
      </c>
      <c r="L55" s="50">
        <f t="shared" si="10"/>
        <v>1229.9970000000003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L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2011</v>
      </c>
      <c r="K57" s="56">
        <f t="shared" si="11"/>
        <v>2010</v>
      </c>
      <c r="L57" s="56">
        <f t="shared" si="11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42</v>
      </c>
      <c r="B61" s="190"/>
      <c r="C61" s="8"/>
      <c r="D61" s="8"/>
      <c r="E61" s="69">
        <v>-37.71999999999999</v>
      </c>
      <c r="F61" s="48">
        <v>-33.007000000000005</v>
      </c>
      <c r="G61" s="69">
        <v>-55.230999999999995</v>
      </c>
      <c r="H61" s="137">
        <v>-55.539</v>
      </c>
      <c r="I61" s="69">
        <v>-42.331</v>
      </c>
      <c r="J61" s="48">
        <v>-10.455000000000005</v>
      </c>
      <c r="K61" s="137">
        <v>59.82300000000001</v>
      </c>
      <c r="L61" s="48">
        <v>65.91</v>
      </c>
    </row>
    <row r="62" spans="1:12" ht="15" customHeight="1">
      <c r="A62" s="191" t="s">
        <v>43</v>
      </c>
      <c r="B62" s="191"/>
      <c r="C62" s="22"/>
      <c r="D62" s="22"/>
      <c r="E62" s="70">
        <v>-34.183</v>
      </c>
      <c r="F62" s="47">
        <v>-42.201</v>
      </c>
      <c r="G62" s="70">
        <v>-45.846</v>
      </c>
      <c r="H62" s="138">
        <v>-14.28</v>
      </c>
      <c r="I62" s="70">
        <v>30.973000000000003</v>
      </c>
      <c r="J62" s="47">
        <v>6.076999999999996</v>
      </c>
      <c r="K62" s="138">
        <v>10.573999999999998</v>
      </c>
      <c r="L62" s="47">
        <v>14.662</v>
      </c>
    </row>
    <row r="63" spans="1:13" ht="16.5" customHeight="1">
      <c r="A63" s="195" t="s">
        <v>44</v>
      </c>
      <c r="B63" s="195"/>
      <c r="C63" s="24"/>
      <c r="D63" s="24"/>
      <c r="E63" s="72">
        <f aca="true" t="shared" si="12" ref="E63:L63">SUM(E61:E62)</f>
        <v>-71.90299999999999</v>
      </c>
      <c r="F63" s="50">
        <f t="shared" si="12"/>
        <v>-75.208</v>
      </c>
      <c r="G63" s="74">
        <f t="shared" si="12"/>
        <v>-101.077</v>
      </c>
      <c r="H63" s="128">
        <f t="shared" si="12"/>
        <v>-69.819</v>
      </c>
      <c r="I63" s="72">
        <f t="shared" si="12"/>
        <v>-11.358</v>
      </c>
      <c r="J63" s="50">
        <f t="shared" si="12"/>
        <v>-4.378000000000009</v>
      </c>
      <c r="K63" s="101">
        <f t="shared" si="12"/>
        <v>70.397</v>
      </c>
      <c r="L63" s="50">
        <f t="shared" si="12"/>
        <v>80.572</v>
      </c>
      <c r="M63" s="129"/>
    </row>
    <row r="64" spans="1:12" ht="15" customHeight="1">
      <c r="A64" s="190" t="s">
        <v>45</v>
      </c>
      <c r="B64" s="190"/>
      <c r="C64" s="3"/>
      <c r="D64" s="3"/>
      <c r="E64" s="71">
        <v>-8.93</v>
      </c>
      <c r="F64" s="45">
        <v>-10.834999999999999</v>
      </c>
      <c r="G64" s="71">
        <v>-17.242</v>
      </c>
      <c r="H64" s="139">
        <v>-25.994</v>
      </c>
      <c r="I64" s="71">
        <v>-58.378</v>
      </c>
      <c r="J64" s="45">
        <v>-63.365</v>
      </c>
      <c r="K64" s="139">
        <v>-56.328</v>
      </c>
      <c r="L64" s="45">
        <v>-32.048</v>
      </c>
    </row>
    <row r="65" spans="1:12" ht="15" customHeight="1">
      <c r="A65" s="191" t="s">
        <v>78</v>
      </c>
      <c r="B65" s="191"/>
      <c r="C65" s="21"/>
      <c r="D65" s="21"/>
      <c r="E65" s="70"/>
      <c r="F65" s="47">
        <v>-0.008</v>
      </c>
      <c r="G65" s="70"/>
      <c r="H65" s="138"/>
      <c r="I65" s="70">
        <v>0.007</v>
      </c>
      <c r="J65" s="47"/>
      <c r="K65" s="138">
        <v>11.274000000000001</v>
      </c>
      <c r="L65" s="47">
        <v>0.08600000000000001</v>
      </c>
    </row>
    <row r="66" spans="1:13" s="40" customFormat="1" ht="16.5" customHeight="1">
      <c r="A66" s="127" t="s">
        <v>46</v>
      </c>
      <c r="B66" s="127"/>
      <c r="C66" s="25"/>
      <c r="D66" s="25"/>
      <c r="E66" s="72">
        <f aca="true" t="shared" si="13" ref="E66:L66">SUM(E63:E65)</f>
        <v>-80.833</v>
      </c>
      <c r="F66" s="50">
        <f t="shared" si="13"/>
        <v>-86.05099999999999</v>
      </c>
      <c r="G66" s="74">
        <f t="shared" si="13"/>
        <v>-118.319</v>
      </c>
      <c r="H66" s="128">
        <f t="shared" si="13"/>
        <v>-95.813</v>
      </c>
      <c r="I66" s="72">
        <f t="shared" si="13"/>
        <v>-69.729</v>
      </c>
      <c r="J66" s="50">
        <f t="shared" si="13"/>
        <v>-67.74300000000001</v>
      </c>
      <c r="K66" s="101">
        <f t="shared" si="13"/>
        <v>25.343000000000004</v>
      </c>
      <c r="L66" s="128">
        <f t="shared" si="13"/>
        <v>48.61</v>
      </c>
      <c r="M66" s="50"/>
    </row>
    <row r="67" spans="1:12" ht="15" customHeight="1">
      <c r="A67" s="191" t="s">
        <v>47</v>
      </c>
      <c r="B67" s="191"/>
      <c r="C67" s="26"/>
      <c r="D67" s="26"/>
      <c r="E67" s="70"/>
      <c r="F67" s="47"/>
      <c r="G67" s="70"/>
      <c r="H67" s="138"/>
      <c r="I67" s="70"/>
      <c r="J67" s="47"/>
      <c r="K67" s="138"/>
      <c r="L67" s="47"/>
    </row>
    <row r="68" spans="1:13" ht="16.5" customHeight="1">
      <c r="A68" s="195" t="s">
        <v>48</v>
      </c>
      <c r="B68" s="195"/>
      <c r="C68" s="9"/>
      <c r="D68" s="9"/>
      <c r="E68" s="72">
        <f aca="true" t="shared" si="14" ref="E68:L68">SUM(E66:E67)</f>
        <v>-80.833</v>
      </c>
      <c r="F68" s="50">
        <f t="shared" si="14"/>
        <v>-86.05099999999999</v>
      </c>
      <c r="G68" s="74">
        <f t="shared" si="14"/>
        <v>-118.319</v>
      </c>
      <c r="H68" s="128">
        <f t="shared" si="14"/>
        <v>-95.813</v>
      </c>
      <c r="I68" s="72">
        <f t="shared" si="14"/>
        <v>-69.729</v>
      </c>
      <c r="J68" s="50">
        <f t="shared" si="14"/>
        <v>-67.74300000000001</v>
      </c>
      <c r="K68" s="101">
        <f t="shared" si="14"/>
        <v>25.343000000000004</v>
      </c>
      <c r="L68" s="50">
        <f t="shared" si="14"/>
        <v>48.61</v>
      </c>
      <c r="M68" s="129"/>
    </row>
    <row r="69" spans="1:12" ht="15" customHeight="1">
      <c r="A69" s="190" t="s">
        <v>49</v>
      </c>
      <c r="B69" s="190"/>
      <c r="C69" s="3"/>
      <c r="D69" s="3"/>
      <c r="E69" s="71">
        <v>84.88399999999999</v>
      </c>
      <c r="F69" s="45">
        <v>-3.9490000000000007</v>
      </c>
      <c r="G69" s="71">
        <v>126.49</v>
      </c>
      <c r="H69" s="139">
        <v>5.813</v>
      </c>
      <c r="I69" s="71">
        <v>-20.271</v>
      </c>
      <c r="J69" s="45">
        <v>67.744</v>
      </c>
      <c r="K69" s="139">
        <v>-25.343</v>
      </c>
      <c r="L69" s="45">
        <v>-120.62400000000001</v>
      </c>
    </row>
    <row r="70" spans="1:12" ht="15" customHeight="1">
      <c r="A70" s="190" t="s">
        <v>50</v>
      </c>
      <c r="B70" s="190"/>
      <c r="C70" s="3"/>
      <c r="D70" s="3"/>
      <c r="E70" s="71"/>
      <c r="F70" s="45">
        <v>90</v>
      </c>
      <c r="G70" s="71"/>
      <c r="H70" s="139">
        <v>90</v>
      </c>
      <c r="I70" s="71">
        <v>90</v>
      </c>
      <c r="J70" s="45"/>
      <c r="K70" s="139"/>
      <c r="L70" s="45">
        <v>70.13000000000001</v>
      </c>
    </row>
    <row r="71" spans="1:12" ht="15" customHeight="1">
      <c r="A71" s="190" t="s">
        <v>51</v>
      </c>
      <c r="B71" s="190"/>
      <c r="C71" s="3"/>
      <c r="D71" s="3"/>
      <c r="E71" s="71"/>
      <c r="F71" s="45"/>
      <c r="G71" s="71"/>
      <c r="H71" s="139"/>
      <c r="I71" s="71"/>
      <c r="J71" s="45"/>
      <c r="K71" s="139"/>
      <c r="L71" s="45"/>
    </row>
    <row r="72" spans="1:12" ht="15" customHeight="1">
      <c r="A72" s="191" t="s">
        <v>52</v>
      </c>
      <c r="B72" s="191"/>
      <c r="C72" s="21"/>
      <c r="D72" s="21"/>
      <c r="E72" s="70"/>
      <c r="F72" s="47"/>
      <c r="G72" s="70"/>
      <c r="H72" s="138"/>
      <c r="I72" s="70"/>
      <c r="J72" s="47"/>
      <c r="K72" s="138"/>
      <c r="L72" s="47"/>
    </row>
    <row r="73" spans="1:13" ht="16.5" customHeight="1">
      <c r="A73" s="32" t="s">
        <v>53</v>
      </c>
      <c r="B73" s="32"/>
      <c r="C73" s="19"/>
      <c r="D73" s="19"/>
      <c r="E73" s="73">
        <f aca="true" t="shared" si="15" ref="E73:L73">SUM(E69:E72)</f>
        <v>84.88399999999999</v>
      </c>
      <c r="F73" s="49">
        <f t="shared" si="15"/>
        <v>86.051</v>
      </c>
      <c r="G73" s="78">
        <f t="shared" si="15"/>
        <v>126.49</v>
      </c>
      <c r="H73" s="115">
        <f t="shared" si="15"/>
        <v>95.813</v>
      </c>
      <c r="I73" s="73">
        <f t="shared" si="15"/>
        <v>69.729</v>
      </c>
      <c r="J73" s="49">
        <f t="shared" si="15"/>
        <v>67.744</v>
      </c>
      <c r="K73" s="141">
        <f t="shared" si="15"/>
        <v>-25.343</v>
      </c>
      <c r="L73" s="49">
        <f t="shared" si="15"/>
        <v>-50.494</v>
      </c>
      <c r="M73" s="129"/>
    </row>
    <row r="74" spans="1:13" ht="16.5" customHeight="1">
      <c r="A74" s="195" t="s">
        <v>54</v>
      </c>
      <c r="B74" s="195"/>
      <c r="C74" s="9"/>
      <c r="D74" s="9"/>
      <c r="E74" s="72">
        <f aca="true" t="shared" si="16" ref="E74:L74">SUM(E73+E68)</f>
        <v>4.050999999999988</v>
      </c>
      <c r="F74" s="50">
        <f t="shared" si="16"/>
        <v>1.4210854715202004E-14</v>
      </c>
      <c r="G74" s="74">
        <f t="shared" si="16"/>
        <v>8.170999999999992</v>
      </c>
      <c r="H74" s="128">
        <f t="shared" si="16"/>
        <v>0</v>
      </c>
      <c r="I74" s="72">
        <f t="shared" si="16"/>
        <v>0</v>
      </c>
      <c r="J74" s="50">
        <f t="shared" si="16"/>
        <v>0.000999999999990564</v>
      </c>
      <c r="K74" s="101">
        <f t="shared" si="16"/>
        <v>3.552713678800501E-15</v>
      </c>
      <c r="L74" s="50">
        <f t="shared" si="16"/>
        <v>-1.8840000000000003</v>
      </c>
      <c r="M74" s="129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7" ref="F76:L76">F$3</f>
        <v>2012</v>
      </c>
      <c r="G76" s="56">
        <f>G$3</f>
        <v>2013</v>
      </c>
      <c r="H76" s="56">
        <f>H$3</f>
        <v>2012</v>
      </c>
      <c r="I76" s="56">
        <f t="shared" si="17"/>
        <v>2012</v>
      </c>
      <c r="J76" s="56">
        <f t="shared" si="17"/>
        <v>2011</v>
      </c>
      <c r="K76" s="56">
        <f t="shared" si="17"/>
        <v>2010</v>
      </c>
      <c r="L76" s="56">
        <f t="shared" si="17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-20.444364685500506</v>
      </c>
      <c r="F80" s="51">
        <f>IF(F14=0,"-",IF(F7=0,"-",F14/F7))*100</f>
        <v>-29.369761883150296</v>
      </c>
      <c r="G80" s="64">
        <f>IF(G7=0,"",IF(G14=0,"",(G14/G7))*100)</f>
        <v>-15.70260661565934</v>
      </c>
      <c r="H80" s="100">
        <f>IF(H7=0,"",IF(H14=0,"",(H14/H7))*100)</f>
        <v>-19.46249633139073</v>
      </c>
      <c r="I80" s="98">
        <f>IF(I14=0,"-",IF(I7=0,"-",I14/I7))*100</f>
        <v>-5.666617790499753</v>
      </c>
      <c r="J80" s="51">
        <f>IF(J14=0,"-",IF(J7=0,"-",J14/J7))*100</f>
        <v>-3.3462604007041747</v>
      </c>
      <c r="K80" s="148">
        <f>IF(K14=0,"-",IF(K7=0,"-",K14/K7))*100</f>
        <v>9.245760980126013</v>
      </c>
      <c r="L80" s="51">
        <f>IF(L14=0,"-",IF(L7=0,"-",L14/L7)*100)</f>
        <v>8.526776926311477</v>
      </c>
    </row>
    <row r="81" spans="1:13" ht="15" customHeight="1">
      <c r="A81" s="190" t="s">
        <v>57</v>
      </c>
      <c r="B81" s="190"/>
      <c r="C81" s="6"/>
      <c r="D81" s="6"/>
      <c r="E81" s="64">
        <f aca="true" t="shared" si="18" ref="E81:L81">IF(E20=0,"-",IF(E7=0,"-",E20/E7)*100)</f>
        <v>-33.15065467521621</v>
      </c>
      <c r="F81" s="51">
        <f t="shared" si="18"/>
        <v>-35.601797222474374</v>
      </c>
      <c r="G81" s="64">
        <f>IF(G20=0,"-",IF(G7=0,"-",G20/G7)*100)</f>
        <v>-26.171338696200646</v>
      </c>
      <c r="H81" s="100">
        <f t="shared" si="18"/>
        <v>-23.404275905219276</v>
      </c>
      <c r="I81" s="64">
        <f>IF(I20=0,"-",IF(I7=0,"-",I20/I7)*100)</f>
        <v>-16.66617790499749</v>
      </c>
      <c r="J81" s="51">
        <f>IF(J20=0,"-",IF(J7=0,"-",J20/J7)*100)</f>
        <v>-6.670529660696473</v>
      </c>
      <c r="K81" s="100">
        <f t="shared" si="18"/>
        <v>6.456392863217768</v>
      </c>
      <c r="L81" s="51">
        <f t="shared" si="18"/>
        <v>10.709489248345122</v>
      </c>
      <c r="M81" s="13"/>
    </row>
    <row r="82" spans="1:13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>
        <f>IF((I47=0),"-",(I24/((I47+J47)/2)*100))</f>
        <v>-29.102465267186172</v>
      </c>
      <c r="J82" s="51">
        <f>IF((J47=0),"-",(J24/((J47+K47)/2)*100))</f>
        <v>-11.332812202399838</v>
      </c>
      <c r="K82" s="100">
        <f>IF((K47=0),"-",(K24/((K47+L47)/2)*100))</f>
        <v>9.832444066348081</v>
      </c>
      <c r="L82" s="51">
        <v>17.9</v>
      </c>
      <c r="M82" s="13"/>
    </row>
    <row r="83" spans="1:13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>
        <f>IF((I47=0),"-",((I17+I18)/((I47+I48+I49+I51+J47+J48+J49+J51)/2)*100))</f>
        <v>-9.629930991072596</v>
      </c>
      <c r="J83" s="51">
        <f>IF((J47=0),"-",((J17+J18)/((J47+J48+J49+J51+K47+K48+K49+K51)/2)*100))</f>
        <v>-1.6141228579044629</v>
      </c>
      <c r="K83" s="100">
        <f>IF((K47=0),"-",((K17+K18)/((K47+K48+K49+K51+L47+L48+L49+L51)/2)*100))</f>
        <v>9.478497544951338</v>
      </c>
      <c r="L83" s="52">
        <v>16</v>
      </c>
      <c r="M83" s="13"/>
    </row>
    <row r="84" spans="1:13" ht="15" customHeight="1">
      <c r="A84" s="190" t="s">
        <v>60</v>
      </c>
      <c r="B84" s="190"/>
      <c r="C84" s="6"/>
      <c r="D84" s="6"/>
      <c r="E84" s="68" t="s">
        <v>8</v>
      </c>
      <c r="F84" s="93" t="s">
        <v>8</v>
      </c>
      <c r="G84" s="68">
        <f aca="true" t="shared" si="19" ref="G84:L84">IF(G47=0,"-",((G47+G48)/G55*100))</f>
        <v>33.27772520451745</v>
      </c>
      <c r="H84" s="102">
        <f t="shared" si="19"/>
        <v>41.301112831194935</v>
      </c>
      <c r="I84" s="68">
        <f t="shared" si="19"/>
        <v>37.85935705321229</v>
      </c>
      <c r="J84" s="178">
        <f t="shared" si="19"/>
        <v>39.188933700448715</v>
      </c>
      <c r="K84" s="102">
        <f t="shared" si="19"/>
        <v>43.3902281486977</v>
      </c>
      <c r="L84" s="93">
        <f t="shared" si="19"/>
        <v>39.587576229860716</v>
      </c>
      <c r="M84" s="13"/>
    </row>
    <row r="85" spans="1:13" ht="15" customHeight="1">
      <c r="A85" s="190" t="s">
        <v>61</v>
      </c>
      <c r="B85" s="190"/>
      <c r="C85" s="6"/>
      <c r="D85" s="6"/>
      <c r="E85" s="65" t="s">
        <v>8</v>
      </c>
      <c r="F85" s="1" t="s">
        <v>8</v>
      </c>
      <c r="G85" s="65">
        <f aca="true" t="shared" si="20" ref="G85:L85">IF((G51+G49-G43-G41-G37)=0,"-",(G51+G49-G43-G41-G37))</f>
        <v>594.7330000000001</v>
      </c>
      <c r="H85" s="103">
        <f t="shared" si="20"/>
        <v>543.7829999999999</v>
      </c>
      <c r="I85" s="65">
        <f t="shared" si="20"/>
        <v>499.23400000000004</v>
      </c>
      <c r="J85" s="1">
        <f t="shared" si="20"/>
        <v>539.836</v>
      </c>
      <c r="K85" s="103">
        <f t="shared" si="20"/>
        <v>474.127</v>
      </c>
      <c r="L85" s="1">
        <f t="shared" si="20"/>
        <v>520.792</v>
      </c>
      <c r="M85" s="13"/>
    </row>
    <row r="86" spans="1:12" ht="15" customHeight="1">
      <c r="A86" s="190" t="s">
        <v>62</v>
      </c>
      <c r="B86" s="190"/>
      <c r="C86" s="3"/>
      <c r="D86" s="3"/>
      <c r="E86" s="66" t="s">
        <v>8</v>
      </c>
      <c r="F86" s="2" t="s">
        <v>8</v>
      </c>
      <c r="G86" s="66">
        <f aca="true" t="shared" si="21" ref="G86:L86">IF((G47=0),"-",((G51+G49)/(G47+G48)))</f>
        <v>1.5226271141495547</v>
      </c>
      <c r="H86" s="104">
        <f t="shared" si="21"/>
        <v>1.0671430169417684</v>
      </c>
      <c r="I86" s="66">
        <f t="shared" si="21"/>
        <v>1.2012013559766759</v>
      </c>
      <c r="J86" s="33">
        <f t="shared" si="21"/>
        <v>1.1372773735237238</v>
      </c>
      <c r="K86" s="104">
        <f t="shared" si="21"/>
        <v>0.888893680046495</v>
      </c>
      <c r="L86" s="2">
        <f t="shared" si="21"/>
        <v>1.0695506093328349</v>
      </c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683</v>
      </c>
      <c r="J87" s="17">
        <v>713</v>
      </c>
      <c r="K87" s="149">
        <v>714</v>
      </c>
      <c r="L87" s="17">
        <v>717</v>
      </c>
    </row>
    <row r="88" spans="1:12" ht="15" customHeight="1">
      <c r="A88" s="5" t="s">
        <v>100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</row>
    <row r="89" spans="1:12" ht="15" customHeight="1">
      <c r="A89" s="5" t="s">
        <v>126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22"/>
      <c r="H90" s="122"/>
      <c r="I90" s="122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3"/>
      <c r="H92" s="43"/>
      <c r="I92" s="43"/>
      <c r="J92" s="5"/>
      <c r="K92" s="5"/>
      <c r="L92" s="5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1:L1"/>
    <mergeCell ref="A61:B61"/>
    <mergeCell ref="A62:B62"/>
    <mergeCell ref="A63:B63"/>
    <mergeCell ref="A64:B64"/>
    <mergeCell ref="A65:B65"/>
    <mergeCell ref="A67:B67"/>
    <mergeCell ref="A74:B74"/>
    <mergeCell ref="A80:B80"/>
    <mergeCell ref="A85:B85"/>
    <mergeCell ref="A86:B86"/>
    <mergeCell ref="A72:B72"/>
    <mergeCell ref="A82:B82"/>
    <mergeCell ref="A83:B83"/>
    <mergeCell ref="A81:B81"/>
    <mergeCell ref="A84:B84"/>
    <mergeCell ref="A87:B87"/>
    <mergeCell ref="A68:B68"/>
    <mergeCell ref="A69:B69"/>
    <mergeCell ref="A70:B70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4.28125" style="0" customWidth="1"/>
    <col min="14" max="14" width="3.421875" style="0" customWidth="1"/>
    <col min="15" max="15" width="4.57421875" style="0" customWidth="1"/>
    <col min="16" max="18" width="9.140625" style="0" customWidth="1"/>
  </cols>
  <sheetData>
    <row r="1" spans="1:12" ht="18" customHeight="1">
      <c r="A1" s="189" t="s">
        <v>89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/>
      <c r="K5" s="59" t="s">
        <v>86</v>
      </c>
      <c r="L5" s="59" t="s">
        <v>86</v>
      </c>
    </row>
    <row r="6" ht="1.5" customHeight="1"/>
    <row r="7" spans="1:12" ht="15" customHeight="1">
      <c r="A7" s="27" t="s">
        <v>10</v>
      </c>
      <c r="B7" s="6"/>
      <c r="C7" s="6"/>
      <c r="D7" s="6"/>
      <c r="E7" s="72">
        <v>77.20200000000001</v>
      </c>
      <c r="F7" s="50">
        <v>70.811</v>
      </c>
      <c r="G7" s="72">
        <v>151.668</v>
      </c>
      <c r="H7" s="101">
        <v>148.437</v>
      </c>
      <c r="I7" s="72">
        <v>287.356</v>
      </c>
      <c r="J7" s="50">
        <v>275.736</v>
      </c>
      <c r="K7" s="101">
        <v>238.588</v>
      </c>
      <c r="L7" s="50">
        <v>220.806</v>
      </c>
    </row>
    <row r="8" spans="1:12" ht="15" customHeight="1">
      <c r="A8" s="27" t="s">
        <v>11</v>
      </c>
      <c r="B8" s="3"/>
      <c r="C8" s="3"/>
      <c r="D8" s="3"/>
      <c r="E8" s="71">
        <v>-68.893</v>
      </c>
      <c r="F8" s="45">
        <v>-58.96</v>
      </c>
      <c r="G8" s="71">
        <v>-137.151</v>
      </c>
      <c r="H8" s="139">
        <v>-123.546</v>
      </c>
      <c r="I8" s="71">
        <v>-242.97500000000002</v>
      </c>
      <c r="J8" s="45">
        <v>-220.221</v>
      </c>
      <c r="K8" s="139">
        <v>-201.58599999999998</v>
      </c>
      <c r="L8" s="45">
        <v>-182.974</v>
      </c>
    </row>
    <row r="9" spans="1:12" ht="15" customHeight="1">
      <c r="A9" s="27" t="s">
        <v>12</v>
      </c>
      <c r="B9" s="3"/>
      <c r="C9" s="3"/>
      <c r="D9" s="3"/>
      <c r="E9" s="71">
        <v>0.203</v>
      </c>
      <c r="F9" s="45">
        <v>0.030999999999999972</v>
      </c>
      <c r="G9" s="71">
        <v>0.385</v>
      </c>
      <c r="H9" s="139">
        <v>0.424</v>
      </c>
      <c r="I9" s="71">
        <v>1.281</v>
      </c>
      <c r="J9" s="45">
        <v>0.487</v>
      </c>
      <c r="K9" s="139">
        <v>-0.491</v>
      </c>
      <c r="L9" s="45">
        <v>-2.4290000000000003</v>
      </c>
    </row>
    <row r="10" spans="1:12" ht="15" customHeight="1">
      <c r="A10" s="27" t="s">
        <v>13</v>
      </c>
      <c r="B10" s="3"/>
      <c r="C10" s="3"/>
      <c r="D10" s="3"/>
      <c r="E10" s="71"/>
      <c r="F10" s="45">
        <v>0.092</v>
      </c>
      <c r="G10" s="71"/>
      <c r="H10" s="139">
        <v>0.145</v>
      </c>
      <c r="I10" s="71"/>
      <c r="J10" s="45">
        <v>0.093</v>
      </c>
      <c r="K10" s="139">
        <v>0.007</v>
      </c>
      <c r="L10" s="45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70">
        <v>-0.0040000000000000036</v>
      </c>
      <c r="J11" s="47">
        <v>1</v>
      </c>
      <c r="K11" s="138"/>
      <c r="L11" s="47"/>
    </row>
    <row r="12" spans="1:12" ht="15" customHeight="1">
      <c r="A12" s="10" t="s">
        <v>0</v>
      </c>
      <c r="B12" s="10"/>
      <c r="C12" s="10"/>
      <c r="D12" s="10"/>
      <c r="E12" s="72">
        <f>SUM(E7:E11)</f>
        <v>8.512000000000011</v>
      </c>
      <c r="F12" s="50">
        <f aca="true" t="shared" si="0" ref="F12:L12">SUM(F7:F11)</f>
        <v>11.974000000000007</v>
      </c>
      <c r="G12" s="72">
        <f>SUM(G7:G11)</f>
        <v>14.901999999999996</v>
      </c>
      <c r="H12" s="101">
        <f>SUM(H7:H11)</f>
        <v>25.460000000000004</v>
      </c>
      <c r="I12" s="72">
        <f>SUM(I7:I11)</f>
        <v>45.65799999999997</v>
      </c>
      <c r="J12" s="50">
        <f t="shared" si="0"/>
        <v>57.09499999999999</v>
      </c>
      <c r="K12" s="101">
        <f>SUM(K7:K11)</f>
        <v>36.51800000000001</v>
      </c>
      <c r="L12" s="50">
        <f t="shared" si="0"/>
        <v>35.40300000000002</v>
      </c>
    </row>
    <row r="13" spans="1:12" ht="15" customHeight="1">
      <c r="A13" s="28" t="s">
        <v>76</v>
      </c>
      <c r="B13" s="21"/>
      <c r="C13" s="21"/>
      <c r="D13" s="21"/>
      <c r="E13" s="70">
        <v>-0.513</v>
      </c>
      <c r="F13" s="47">
        <v>-1.2530000000000001</v>
      </c>
      <c r="G13" s="70">
        <v>-1.0970000000000002</v>
      </c>
      <c r="H13" s="138">
        <v>-2.484</v>
      </c>
      <c r="I13" s="70">
        <v>-4.244</v>
      </c>
      <c r="J13" s="47">
        <v>-4.884</v>
      </c>
      <c r="K13" s="138">
        <v>-4.607</v>
      </c>
      <c r="L13" s="47">
        <v>-4.298</v>
      </c>
    </row>
    <row r="14" spans="1:12" ht="15" customHeight="1">
      <c r="A14" s="10" t="s">
        <v>1</v>
      </c>
      <c r="B14" s="10"/>
      <c r="C14" s="10"/>
      <c r="D14" s="10"/>
      <c r="E14" s="72">
        <f>SUM(E12:E13)</f>
        <v>7.999000000000011</v>
      </c>
      <c r="F14" s="50">
        <f aca="true" t="shared" si="1" ref="F14:L14">SUM(F12:F13)</f>
        <v>10.721000000000007</v>
      </c>
      <c r="G14" s="72">
        <f>SUM(G12:G13)</f>
        <v>13.804999999999996</v>
      </c>
      <c r="H14" s="101">
        <f>SUM(H12:H13)</f>
        <v>22.976000000000006</v>
      </c>
      <c r="I14" s="72">
        <f>SUM(I12:I13)</f>
        <v>41.41399999999997</v>
      </c>
      <c r="J14" s="50">
        <f t="shared" si="1"/>
        <v>52.21099999999999</v>
      </c>
      <c r="K14" s="101">
        <f>SUM(K12:K13)</f>
        <v>31.91100000000001</v>
      </c>
      <c r="L14" s="50">
        <f t="shared" si="1"/>
        <v>31.105000000000018</v>
      </c>
    </row>
    <row r="15" spans="1:12" ht="15" customHeight="1">
      <c r="A15" s="27" t="s">
        <v>16</v>
      </c>
      <c r="B15" s="4"/>
      <c r="C15" s="4"/>
      <c r="D15" s="4"/>
      <c r="E15" s="71"/>
      <c r="F15" s="45"/>
      <c r="G15" s="71"/>
      <c r="H15" s="139"/>
      <c r="I15" s="71"/>
      <c r="J15" s="45"/>
      <c r="K15" s="139">
        <v>-0.017</v>
      </c>
      <c r="L15" s="45">
        <v>-0.7170000000000001</v>
      </c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</row>
    <row r="17" spans="1:12" ht="15" customHeight="1">
      <c r="A17" s="10" t="s">
        <v>2</v>
      </c>
      <c r="B17" s="10"/>
      <c r="C17" s="10"/>
      <c r="D17" s="10"/>
      <c r="E17" s="72">
        <f>SUM(E14:E16)</f>
        <v>7.999000000000011</v>
      </c>
      <c r="F17" s="50">
        <f aca="true" t="shared" si="2" ref="F17:L17">SUM(F14:F16)</f>
        <v>10.721000000000007</v>
      </c>
      <c r="G17" s="72">
        <f>SUM(G14:G16)</f>
        <v>13.804999999999996</v>
      </c>
      <c r="H17" s="101">
        <f>SUM(H14:H16)</f>
        <v>22.976000000000006</v>
      </c>
      <c r="I17" s="72">
        <f>SUM(I14:I16)</f>
        <v>41.41399999999997</v>
      </c>
      <c r="J17" s="50">
        <f t="shared" si="2"/>
        <v>52.21099999999999</v>
      </c>
      <c r="K17" s="101">
        <f>SUM(K14:K16)</f>
        <v>31.89400000000001</v>
      </c>
      <c r="L17" s="50">
        <f t="shared" si="2"/>
        <v>30.38800000000002</v>
      </c>
    </row>
    <row r="18" spans="1:12" ht="15" customHeight="1">
      <c r="A18" s="27" t="s">
        <v>18</v>
      </c>
      <c r="B18" s="3"/>
      <c r="C18" s="3"/>
      <c r="D18" s="3"/>
      <c r="E18" s="71">
        <v>0.134</v>
      </c>
      <c r="F18" s="45">
        <v>0.28500000000000003</v>
      </c>
      <c r="G18" s="71">
        <v>0.255</v>
      </c>
      <c r="H18" s="139">
        <v>0.556</v>
      </c>
      <c r="I18" s="71">
        <v>1.014</v>
      </c>
      <c r="J18" s="45">
        <v>1.245</v>
      </c>
      <c r="K18" s="139">
        <v>0.9319999999999999</v>
      </c>
      <c r="L18" s="45">
        <v>0.23500000000000001</v>
      </c>
    </row>
    <row r="19" spans="1:12" ht="15" customHeight="1">
      <c r="A19" s="28" t="s">
        <v>19</v>
      </c>
      <c r="B19" s="21"/>
      <c r="C19" s="21"/>
      <c r="D19" s="21"/>
      <c r="E19" s="70">
        <v>-4.068</v>
      </c>
      <c r="F19" s="47">
        <v>-1.9540000000000002</v>
      </c>
      <c r="G19" s="70">
        <v>-7.159</v>
      </c>
      <c r="H19" s="138">
        <v>-4.15</v>
      </c>
      <c r="I19" s="70">
        <v>-17.283</v>
      </c>
      <c r="J19" s="47">
        <v>-11.415</v>
      </c>
      <c r="K19" s="138">
        <v>-10.346</v>
      </c>
      <c r="L19" s="47">
        <v>-10.529000000000002</v>
      </c>
    </row>
    <row r="20" spans="1:12" ht="15" customHeight="1">
      <c r="A20" s="10" t="s">
        <v>3</v>
      </c>
      <c r="B20" s="10"/>
      <c r="C20" s="10"/>
      <c r="D20" s="10"/>
      <c r="E20" s="72">
        <f>SUM(E17:E19)</f>
        <v>4.065000000000012</v>
      </c>
      <c r="F20" s="50">
        <f aca="true" t="shared" si="3" ref="F20:L20">SUM(F17:F19)</f>
        <v>9.052000000000007</v>
      </c>
      <c r="G20" s="72">
        <f>SUM(G17:G19)</f>
        <v>6.900999999999997</v>
      </c>
      <c r="H20" s="101">
        <f>SUM(H17:H19)</f>
        <v>19.382000000000005</v>
      </c>
      <c r="I20" s="72">
        <f>SUM(I17:I19)</f>
        <v>25.144999999999975</v>
      </c>
      <c r="J20" s="50">
        <f t="shared" si="3"/>
        <v>42.04099999999999</v>
      </c>
      <c r="K20" s="101">
        <f>SUM(K17:K19)</f>
        <v>22.480000000000008</v>
      </c>
      <c r="L20" s="50">
        <f t="shared" si="3"/>
        <v>20.094000000000015</v>
      </c>
    </row>
    <row r="21" spans="1:12" ht="15" customHeight="1">
      <c r="A21" s="27" t="s">
        <v>20</v>
      </c>
      <c r="B21" s="3"/>
      <c r="C21" s="3"/>
      <c r="D21" s="3"/>
      <c r="E21" s="71">
        <v>-1.482</v>
      </c>
      <c r="F21" s="45">
        <v>-2.2</v>
      </c>
      <c r="G21" s="71">
        <v>-3.029</v>
      </c>
      <c r="H21" s="139">
        <v>-5.072</v>
      </c>
      <c r="I21" s="71">
        <v>-9.238</v>
      </c>
      <c r="J21" s="45">
        <v>-10.639999999999999</v>
      </c>
      <c r="K21" s="139">
        <v>-9.843</v>
      </c>
      <c r="L21" s="45">
        <v>-8.326</v>
      </c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</row>
    <row r="23" spans="1:12" ht="15" customHeight="1">
      <c r="A23" s="31" t="s">
        <v>21</v>
      </c>
      <c r="B23" s="11"/>
      <c r="C23" s="11"/>
      <c r="D23" s="11"/>
      <c r="E23" s="72">
        <f>SUM(E20:E22)</f>
        <v>2.5830000000000117</v>
      </c>
      <c r="F23" s="50">
        <f aca="true" t="shared" si="4" ref="F23:L23">SUM(F20:F22)</f>
        <v>6.8520000000000065</v>
      </c>
      <c r="G23" s="72">
        <f>SUM(G20:G22)</f>
        <v>3.871999999999997</v>
      </c>
      <c r="H23" s="101">
        <f>SUM(H20:H22)</f>
        <v>14.310000000000006</v>
      </c>
      <c r="I23" s="72">
        <f>SUM(I20:I22)</f>
        <v>15.906999999999975</v>
      </c>
      <c r="J23" s="50">
        <f t="shared" si="4"/>
        <v>31.40099999999999</v>
      </c>
      <c r="K23" s="101">
        <f>SUM(K20:K22)</f>
        <v>12.637000000000008</v>
      </c>
      <c r="L23" s="50">
        <f t="shared" si="4"/>
        <v>11.768000000000015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L24">E23-E25</f>
        <v>2.5830000000000117</v>
      </c>
      <c r="F24" s="45">
        <f t="shared" si="5"/>
        <v>6.8520000000000065</v>
      </c>
      <c r="G24" s="71">
        <f t="shared" si="5"/>
        <v>3.871999999999997</v>
      </c>
      <c r="H24" s="139">
        <f t="shared" si="5"/>
        <v>14.310000000000006</v>
      </c>
      <c r="I24" s="71">
        <f>I23-I25</f>
        <v>15.906999999999975</v>
      </c>
      <c r="J24" s="45">
        <f t="shared" si="5"/>
        <v>31.40099999999999</v>
      </c>
      <c r="K24" s="139">
        <f t="shared" si="5"/>
        <v>12.637000000000008</v>
      </c>
      <c r="L24" s="45">
        <f t="shared" si="5"/>
        <v>11.768000000000015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97</v>
      </c>
      <c r="B27" s="163"/>
      <c r="C27" s="163"/>
      <c r="D27" s="163"/>
      <c r="E27" s="164"/>
      <c r="F27" s="165">
        <v>-0.30000000000000027</v>
      </c>
      <c r="G27" s="164"/>
      <c r="H27" s="166">
        <v>-2.2</v>
      </c>
      <c r="I27" s="164">
        <v>-2.4</v>
      </c>
      <c r="J27" s="165"/>
      <c r="K27" s="165">
        <v>-12</v>
      </c>
      <c r="L27" s="165"/>
    </row>
    <row r="28" spans="1:12" ht="15" customHeight="1">
      <c r="A28" s="167" t="s">
        <v>98</v>
      </c>
      <c r="B28" s="168"/>
      <c r="C28" s="168"/>
      <c r="D28" s="168"/>
      <c r="E28" s="169">
        <f>E14-E27</f>
        <v>7.999000000000011</v>
      </c>
      <c r="F28" s="170">
        <f aca="true" t="shared" si="6" ref="F28:L28">F14-F27</f>
        <v>11.021000000000008</v>
      </c>
      <c r="G28" s="169">
        <f t="shared" si="6"/>
        <v>13.804999999999996</v>
      </c>
      <c r="H28" s="171">
        <f t="shared" si="6"/>
        <v>25.176000000000005</v>
      </c>
      <c r="I28" s="169">
        <f>I14-I27</f>
        <v>43.81399999999997</v>
      </c>
      <c r="J28" s="170">
        <f t="shared" si="6"/>
        <v>52.21099999999999</v>
      </c>
      <c r="K28" s="170">
        <f t="shared" si="6"/>
        <v>43.91100000000001</v>
      </c>
      <c r="L28" s="170">
        <f t="shared" si="6"/>
        <v>31.105000000000018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510.693</v>
      </c>
      <c r="H34" s="139">
        <v>510.693</v>
      </c>
      <c r="I34" s="71">
        <v>510.693</v>
      </c>
      <c r="J34" s="45">
        <v>510.693</v>
      </c>
      <c r="K34" s="139">
        <v>512.661</v>
      </c>
      <c r="L34" s="45"/>
    </row>
    <row r="35" spans="1:12" ht="15" customHeight="1">
      <c r="A35" s="27" t="s">
        <v>23</v>
      </c>
      <c r="B35" s="6"/>
      <c r="C35" s="6"/>
      <c r="D35" s="6"/>
      <c r="E35" s="71"/>
      <c r="F35" s="45"/>
      <c r="G35" s="71"/>
      <c r="H35" s="139"/>
      <c r="I35" s="71"/>
      <c r="J35" s="45"/>
      <c r="K35" s="139"/>
      <c r="L35" s="45"/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8.571</v>
      </c>
      <c r="H36" s="139">
        <v>61.20100000000001</v>
      </c>
      <c r="I36" s="71">
        <v>7.741</v>
      </c>
      <c r="J36" s="45">
        <v>62.6</v>
      </c>
      <c r="K36" s="139">
        <v>63.40999999999999</v>
      </c>
      <c r="L36" s="45"/>
    </row>
    <row r="37" spans="1:12" ht="15" customHeight="1">
      <c r="A37" s="27" t="s">
        <v>25</v>
      </c>
      <c r="B37" s="6"/>
      <c r="C37" s="6"/>
      <c r="D37" s="6"/>
      <c r="E37" s="71"/>
      <c r="F37" s="45"/>
      <c r="G37" s="71"/>
      <c r="H37" s="139"/>
      <c r="I37" s="71"/>
      <c r="J37" s="45"/>
      <c r="K37" s="139">
        <v>3.628</v>
      </c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1.895</v>
      </c>
      <c r="H38" s="138">
        <v>0.551</v>
      </c>
      <c r="I38" s="70"/>
      <c r="J38" s="47">
        <v>0.40700000000000003</v>
      </c>
      <c r="K38" s="138">
        <v>0.314</v>
      </c>
      <c r="L38" s="47"/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521.159</v>
      </c>
      <c r="H39" s="125">
        <f>SUM(H34:H38)</f>
        <v>572.445</v>
      </c>
      <c r="I39" s="72">
        <f>SUM(I34:I38)</f>
        <v>518.434</v>
      </c>
      <c r="J39" s="50">
        <f>SUM(J34:J38)</f>
        <v>573.7</v>
      </c>
      <c r="K39" s="101">
        <f>SUM(K34:K38)</f>
        <v>580.0129999999999</v>
      </c>
      <c r="L39" s="50" t="s">
        <v>79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6.5969999999999995</v>
      </c>
      <c r="H40" s="139">
        <v>5.367</v>
      </c>
      <c r="I40" s="71">
        <v>6.507</v>
      </c>
      <c r="J40" s="45">
        <v>5.302</v>
      </c>
      <c r="K40" s="139">
        <v>3.398</v>
      </c>
      <c r="L40" s="45"/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83.6</v>
      </c>
      <c r="H42" s="139">
        <v>55.590999999999994</v>
      </c>
      <c r="I42" s="71">
        <v>65.62899999999999</v>
      </c>
      <c r="J42" s="45">
        <v>42.961</v>
      </c>
      <c r="K42" s="139">
        <v>63.481</v>
      </c>
      <c r="L42" s="45"/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6</v>
      </c>
      <c r="H43" s="139">
        <v>16.284</v>
      </c>
      <c r="I43" s="71">
        <v>14.104</v>
      </c>
      <c r="J43" s="45">
        <v>18.348</v>
      </c>
      <c r="K43" s="139">
        <v>46.646</v>
      </c>
      <c r="L43" s="45"/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96.19699999999999</v>
      </c>
      <c r="H45" s="126">
        <f>SUM(H40:H44)</f>
        <v>77.24199999999999</v>
      </c>
      <c r="I45" s="78">
        <f>SUM(I40:I44)</f>
        <v>86.24</v>
      </c>
      <c r="J45" s="79">
        <f>SUM(J40:J44)</f>
        <v>66.61099999999999</v>
      </c>
      <c r="K45" s="115">
        <f>SUM(K40:K44)</f>
        <v>113.525</v>
      </c>
      <c r="L45" s="79" t="s">
        <v>79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617.356</v>
      </c>
      <c r="H46" s="125">
        <f>H45+H39</f>
        <v>649.687</v>
      </c>
      <c r="I46" s="72">
        <f>I39+I45</f>
        <v>604.674</v>
      </c>
      <c r="J46" s="50">
        <f>J39+J45</f>
        <v>640.311</v>
      </c>
      <c r="K46" s="101">
        <f>K39+K45</f>
        <v>693.5379999999999</v>
      </c>
      <c r="L46" s="50" t="s">
        <v>79</v>
      </c>
    </row>
    <row r="47" spans="1:12" ht="15" customHeight="1">
      <c r="A47" s="27" t="s">
        <v>35</v>
      </c>
      <c r="B47" s="3"/>
      <c r="C47" s="3"/>
      <c r="D47" s="3"/>
      <c r="E47" s="71"/>
      <c r="F47" s="45"/>
      <c r="G47" s="71">
        <v>258.404</v>
      </c>
      <c r="H47" s="139">
        <v>405.96900000000005</v>
      </c>
      <c r="I47" s="71">
        <v>254.59200000000004</v>
      </c>
      <c r="J47" s="45">
        <v>391.65900000000005</v>
      </c>
      <c r="K47" s="139">
        <v>360.257</v>
      </c>
      <c r="L47" s="45"/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/>
      <c r="H49" s="139"/>
      <c r="I49" s="71"/>
      <c r="J49" s="45"/>
      <c r="K49" s="139"/>
      <c r="L49" s="45"/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0.979</v>
      </c>
      <c r="H50" s="139">
        <v>1.915</v>
      </c>
      <c r="I50" s="71">
        <v>0.979</v>
      </c>
      <c r="J50" s="45">
        <v>1.915</v>
      </c>
      <c r="K50" s="139">
        <v>2.26</v>
      </c>
      <c r="L50" s="45"/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222.263</v>
      </c>
      <c r="H51" s="139">
        <v>145.473</v>
      </c>
      <c r="I51" s="71">
        <v>233.702</v>
      </c>
      <c r="J51" s="45">
        <v>162.636</v>
      </c>
      <c r="K51" s="139">
        <v>227.875</v>
      </c>
      <c r="L51" s="45"/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118.15299999999999</v>
      </c>
      <c r="H52" s="139">
        <v>88.91499999999999</v>
      </c>
      <c r="I52" s="71">
        <v>98.553</v>
      </c>
      <c r="J52" s="45">
        <v>76.68599999999999</v>
      </c>
      <c r="K52" s="139">
        <v>103.146</v>
      </c>
      <c r="L52" s="45"/>
    </row>
    <row r="53" spans="1:12" ht="15" customHeight="1">
      <c r="A53" s="27" t="s">
        <v>77</v>
      </c>
      <c r="B53" s="3"/>
      <c r="C53" s="3"/>
      <c r="D53" s="3"/>
      <c r="E53" s="71"/>
      <c r="F53" s="45"/>
      <c r="G53" s="71">
        <v>17.557</v>
      </c>
      <c r="H53" s="139">
        <v>7.415</v>
      </c>
      <c r="I53" s="71">
        <v>16.848</v>
      </c>
      <c r="J53" s="45">
        <v>7.415</v>
      </c>
      <c r="K53" s="139"/>
      <c r="L53" s="45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>SUM(G47:G54)</f>
        <v>617.356</v>
      </c>
      <c r="H55" s="125">
        <f>SUM(H47:H54)</f>
        <v>649.687</v>
      </c>
      <c r="I55" s="72">
        <f>SUM(I47:I54)</f>
        <v>604.674</v>
      </c>
      <c r="J55" s="50">
        <f>SUM(J47:J54)</f>
        <v>640.311</v>
      </c>
      <c r="K55" s="101">
        <f>SUM(K47:K54)</f>
        <v>693.538</v>
      </c>
      <c r="L55" s="50" t="s">
        <v>79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L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142"/>
      <c r="L60" s="36"/>
    </row>
    <row r="61" spans="1:12" ht="24.75" customHeight="1">
      <c r="A61" s="190" t="s">
        <v>42</v>
      </c>
      <c r="B61" s="190"/>
      <c r="C61" s="8"/>
      <c r="D61" s="8"/>
      <c r="E61" s="69">
        <v>1.3019999999999996</v>
      </c>
      <c r="F61" s="48">
        <v>7.106000000000003</v>
      </c>
      <c r="G61" s="69">
        <v>0.34199999999999875</v>
      </c>
      <c r="H61" s="137">
        <v>13.601000000000003</v>
      </c>
      <c r="I61" s="69">
        <v>25.663</v>
      </c>
      <c r="J61" s="48">
        <v>34.87199999999999</v>
      </c>
      <c r="K61" s="137"/>
      <c r="L61" s="48"/>
    </row>
    <row r="62" spans="1:12" ht="15" customHeight="1">
      <c r="A62" s="191" t="s">
        <v>43</v>
      </c>
      <c r="B62" s="191"/>
      <c r="C62" s="22"/>
      <c r="D62" s="22"/>
      <c r="E62" s="70">
        <v>8.709999999999999</v>
      </c>
      <c r="F62" s="47">
        <v>0.3500000000000004</v>
      </c>
      <c r="G62" s="70">
        <v>5.126</v>
      </c>
      <c r="H62" s="138">
        <v>2.584</v>
      </c>
      <c r="I62" s="70">
        <v>0.4380000000000006</v>
      </c>
      <c r="J62" s="47">
        <v>-4.243</v>
      </c>
      <c r="K62" s="138"/>
      <c r="L62" s="47"/>
    </row>
    <row r="63" spans="1:12" ht="16.5" customHeight="1">
      <c r="A63" s="195" t="s">
        <v>44</v>
      </c>
      <c r="B63" s="195"/>
      <c r="C63" s="24"/>
      <c r="D63" s="24"/>
      <c r="E63" s="72">
        <f aca="true" t="shared" si="9" ref="E63:J63">SUM(E61:E62)</f>
        <v>10.011999999999999</v>
      </c>
      <c r="F63" s="50">
        <f t="shared" si="9"/>
        <v>7.456000000000004</v>
      </c>
      <c r="G63" s="74">
        <f t="shared" si="9"/>
        <v>5.467999999999999</v>
      </c>
      <c r="H63" s="128">
        <f t="shared" si="9"/>
        <v>16.185000000000002</v>
      </c>
      <c r="I63" s="72">
        <f t="shared" si="9"/>
        <v>26.101</v>
      </c>
      <c r="J63" s="50">
        <f t="shared" si="9"/>
        <v>30.62899999999999</v>
      </c>
      <c r="K63" s="101" t="s">
        <v>79</v>
      </c>
      <c r="L63" s="50" t="s">
        <v>79</v>
      </c>
    </row>
    <row r="64" spans="1:12" ht="15" customHeight="1">
      <c r="A64" s="190" t="s">
        <v>45</v>
      </c>
      <c r="B64" s="190"/>
      <c r="C64" s="3"/>
      <c r="D64" s="3"/>
      <c r="E64" s="71">
        <v>-1.36</v>
      </c>
      <c r="F64" s="45">
        <v>-0.8500000000000001</v>
      </c>
      <c r="G64" s="71">
        <v>-2.144</v>
      </c>
      <c r="H64" s="139">
        <v>-1.086</v>
      </c>
      <c r="I64" s="71">
        <v>-3.477</v>
      </c>
      <c r="J64" s="45">
        <v>-2.107</v>
      </c>
      <c r="K64" s="139"/>
      <c r="L64" s="45"/>
    </row>
    <row r="65" spans="1:12" ht="15" customHeight="1">
      <c r="A65" s="191" t="s">
        <v>78</v>
      </c>
      <c r="B65" s="191"/>
      <c r="C65" s="21"/>
      <c r="D65" s="21"/>
      <c r="E65" s="70">
        <v>0.096</v>
      </c>
      <c r="F65" s="47"/>
      <c r="G65" s="70">
        <v>0.243</v>
      </c>
      <c r="H65" s="138"/>
      <c r="I65" s="70">
        <v>26.488</v>
      </c>
      <c r="J65" s="47"/>
      <c r="K65" s="138"/>
      <c r="L65" s="47"/>
    </row>
    <row r="66" spans="1:12" s="40" customFormat="1" ht="16.5" customHeight="1">
      <c r="A66" s="127" t="s">
        <v>46</v>
      </c>
      <c r="B66" s="127"/>
      <c r="C66" s="25"/>
      <c r="D66" s="25"/>
      <c r="E66" s="72">
        <f aca="true" t="shared" si="10" ref="E66:J66">SUM(E63:E65)</f>
        <v>8.748</v>
      </c>
      <c r="F66" s="50">
        <f t="shared" si="10"/>
        <v>6.606000000000003</v>
      </c>
      <c r="G66" s="74">
        <f t="shared" si="10"/>
        <v>3.566999999999999</v>
      </c>
      <c r="H66" s="128">
        <f t="shared" si="10"/>
        <v>15.099000000000002</v>
      </c>
      <c r="I66" s="72">
        <f t="shared" si="10"/>
        <v>49.111999999999995</v>
      </c>
      <c r="J66" s="50">
        <f t="shared" si="10"/>
        <v>28.52199999999999</v>
      </c>
      <c r="K66" s="101" t="s">
        <v>79</v>
      </c>
      <c r="L66" s="50" t="s">
        <v>79</v>
      </c>
    </row>
    <row r="67" spans="1:12" ht="15" customHeight="1">
      <c r="A67" s="191" t="s">
        <v>47</v>
      </c>
      <c r="B67" s="191"/>
      <c r="C67" s="26"/>
      <c r="D67" s="26"/>
      <c r="E67" s="70"/>
      <c r="F67" s="47"/>
      <c r="G67" s="70"/>
      <c r="H67" s="138"/>
      <c r="I67" s="70">
        <v>27.381999999999998</v>
      </c>
      <c r="J67" s="47">
        <v>1</v>
      </c>
      <c r="K67" s="138"/>
      <c r="L67" s="47"/>
    </row>
    <row r="68" spans="1:12" ht="16.5" customHeight="1">
      <c r="A68" s="195" t="s">
        <v>48</v>
      </c>
      <c r="B68" s="195"/>
      <c r="C68" s="9"/>
      <c r="D68" s="9"/>
      <c r="E68" s="72">
        <f aca="true" t="shared" si="11" ref="E68:J68">SUM(E66:E67)</f>
        <v>8.748</v>
      </c>
      <c r="F68" s="50">
        <f t="shared" si="11"/>
        <v>6.606000000000003</v>
      </c>
      <c r="G68" s="74">
        <f t="shared" si="11"/>
        <v>3.566999999999999</v>
      </c>
      <c r="H68" s="128">
        <f t="shared" si="11"/>
        <v>15.099000000000002</v>
      </c>
      <c r="I68" s="72">
        <f t="shared" si="11"/>
        <v>76.494</v>
      </c>
      <c r="J68" s="50">
        <f t="shared" si="11"/>
        <v>29.52199999999999</v>
      </c>
      <c r="K68" s="101" t="s">
        <v>79</v>
      </c>
      <c r="L68" s="50" t="s">
        <v>79</v>
      </c>
    </row>
    <row r="69" spans="1:12" ht="15" customHeight="1">
      <c r="A69" s="190" t="s">
        <v>49</v>
      </c>
      <c r="B69" s="190"/>
      <c r="C69" s="3"/>
      <c r="D69" s="3"/>
      <c r="E69" s="71">
        <v>-12</v>
      </c>
      <c r="F69" s="45">
        <v>-17.331</v>
      </c>
      <c r="G69" s="71">
        <v>-12.077</v>
      </c>
      <c r="H69" s="139">
        <v>-17.163</v>
      </c>
      <c r="I69" s="71">
        <v>71.066</v>
      </c>
      <c r="J69" s="45">
        <v>-65.239</v>
      </c>
      <c r="K69" s="139"/>
      <c r="L69" s="45"/>
    </row>
    <row r="70" spans="1:12" ht="15" customHeight="1">
      <c r="A70" s="190" t="s">
        <v>50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/>
    </row>
    <row r="71" spans="1:12" ht="15" customHeight="1">
      <c r="A71" s="190" t="s">
        <v>51</v>
      </c>
      <c r="B71" s="190"/>
      <c r="C71" s="3"/>
      <c r="D71" s="3"/>
      <c r="E71" s="71"/>
      <c r="F71" s="45"/>
      <c r="G71" s="71"/>
      <c r="H71" s="139"/>
      <c r="I71" s="71">
        <v>-153</v>
      </c>
      <c r="J71" s="45"/>
      <c r="K71" s="139"/>
      <c r="L71" s="45"/>
    </row>
    <row r="72" spans="1:12" ht="15" customHeight="1">
      <c r="A72" s="191" t="s">
        <v>52</v>
      </c>
      <c r="B72" s="191"/>
      <c r="C72" s="21"/>
      <c r="D72" s="21"/>
      <c r="E72" s="70">
        <v>0.7090000000000001</v>
      </c>
      <c r="F72" s="47"/>
      <c r="G72" s="70">
        <v>0.7090000000000001</v>
      </c>
      <c r="H72" s="138"/>
      <c r="I72" s="70">
        <v>1.196</v>
      </c>
      <c r="J72" s="47">
        <v>7.419</v>
      </c>
      <c r="K72" s="138"/>
      <c r="L72" s="47"/>
    </row>
    <row r="73" spans="1:12" ht="16.5" customHeight="1">
      <c r="A73" s="32" t="s">
        <v>53</v>
      </c>
      <c r="B73" s="32"/>
      <c r="C73" s="19"/>
      <c r="D73" s="19"/>
      <c r="E73" s="73">
        <f aca="true" t="shared" si="12" ref="E73:J73">SUM(E69:E72)</f>
        <v>-11.291</v>
      </c>
      <c r="F73" s="49">
        <f t="shared" si="12"/>
        <v>-17.331</v>
      </c>
      <c r="G73" s="78">
        <f t="shared" si="12"/>
        <v>-11.368</v>
      </c>
      <c r="H73" s="115">
        <f t="shared" si="12"/>
        <v>-17.163</v>
      </c>
      <c r="I73" s="73">
        <f t="shared" si="12"/>
        <v>-80.738</v>
      </c>
      <c r="J73" s="49">
        <f t="shared" si="12"/>
        <v>-57.82000000000001</v>
      </c>
      <c r="K73" s="141" t="s">
        <v>79</v>
      </c>
      <c r="L73" s="49" t="s">
        <v>79</v>
      </c>
    </row>
    <row r="74" spans="1:12" ht="16.5" customHeight="1">
      <c r="A74" s="195" t="s">
        <v>54</v>
      </c>
      <c r="B74" s="195"/>
      <c r="C74" s="9"/>
      <c r="D74" s="9"/>
      <c r="E74" s="72">
        <f>+E68+E73</f>
        <v>-2.543000000000001</v>
      </c>
      <c r="F74" s="50">
        <f>SUM(F73+F68)</f>
        <v>-10.724999999999996</v>
      </c>
      <c r="G74" s="74">
        <f>SUM(G73+G68)</f>
        <v>-7.801000000000002</v>
      </c>
      <c r="H74" s="128">
        <f>SUM(H73+H68)</f>
        <v>-2.0639999999999983</v>
      </c>
      <c r="I74" s="72">
        <f>SUM(I73+I68)</f>
        <v>-4.244</v>
      </c>
      <c r="J74" s="50">
        <f>SUM(J73+J68)</f>
        <v>-28.298000000000016</v>
      </c>
      <c r="K74" s="101" t="s">
        <v>79</v>
      </c>
      <c r="L74" s="50" t="s">
        <v>79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3" ref="F76:L76">F$3</f>
        <v>2012</v>
      </c>
      <c r="G76" s="56">
        <f>G$3</f>
        <v>2013</v>
      </c>
      <c r="H76" s="56">
        <f>H$3</f>
        <v>2012</v>
      </c>
      <c r="I76" s="56">
        <f t="shared" si="13"/>
        <v>2012</v>
      </c>
      <c r="J76" s="56">
        <f t="shared" si="13"/>
        <v>2011</v>
      </c>
      <c r="K76" s="56">
        <f t="shared" si="13"/>
        <v>2010</v>
      </c>
      <c r="L76" s="56">
        <f t="shared" si="13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10.361130540659582</v>
      </c>
      <c r="F80" s="51">
        <f>IF(F14=0,"-",IF(F7=0,"-",F14/F7))*100</f>
        <v>15.140303060259008</v>
      </c>
      <c r="G80" s="64">
        <f>IF(G7=0,"",IF(G14=0,"",(G14/G7))*100)</f>
        <v>9.10211778357992</v>
      </c>
      <c r="H80" s="100">
        <f>IF(H7=0,"",IF(H14=0,"",(H14/H7))*100)</f>
        <v>15.478620559563993</v>
      </c>
      <c r="I80" s="98">
        <f>IF(I14=0,"-",IF(I7=0,"-",I14/I7))*100</f>
        <v>14.412088141538709</v>
      </c>
      <c r="J80" s="51">
        <f>IF(J14=0,"-",IF(J7=0,"-",J14/J7))*100</f>
        <v>18.93514085937273</v>
      </c>
      <c r="K80" s="148">
        <f>IF(K14=0,"-",IF(K7=0,"-",K14/K7))*100</f>
        <v>13.374939225778332</v>
      </c>
      <c r="L80" s="51">
        <f>IF(L14=0,"-",IF(L7=0,"-",L14/L7)*100)</f>
        <v>14.08702662065343</v>
      </c>
    </row>
    <row r="81" spans="1:12" ht="15" customHeight="1">
      <c r="A81" s="190" t="s">
        <v>57</v>
      </c>
      <c r="B81" s="190"/>
      <c r="C81" s="6"/>
      <c r="D81" s="6"/>
      <c r="E81" s="64">
        <f aca="true" t="shared" si="14" ref="E81:L81">IF(E20=0,"-",IF(E7=0,"-",E20/E7)*100)</f>
        <v>5.2654076319266485</v>
      </c>
      <c r="F81" s="51">
        <f t="shared" si="14"/>
        <v>12.783324624705209</v>
      </c>
      <c r="G81" s="64">
        <f>IF(G20=0,"-",IF(G7=0,"-",G20/G7)*100)</f>
        <v>4.550069889495475</v>
      </c>
      <c r="H81" s="100">
        <f t="shared" si="14"/>
        <v>13.057391351212974</v>
      </c>
      <c r="I81" s="98">
        <f>IF(I20=0,"-",IF(I7=0,"-",I20/I7)*100)</f>
        <v>8.750469800526169</v>
      </c>
      <c r="J81" s="51">
        <f>IF(J20=0,"-",IF(J7=0,"-",J20/J7)*100)</f>
        <v>15.246830301447758</v>
      </c>
      <c r="K81" s="100">
        <f t="shared" si="14"/>
        <v>9.422100021794897</v>
      </c>
      <c r="L81" s="51">
        <f t="shared" si="14"/>
        <v>9.100296187603604</v>
      </c>
    </row>
    <row r="82" spans="1:12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>
        <f>IF((I47=0),"-",(I24/((I47+J47)/2)*100))</f>
        <v>4.92285505167496</v>
      </c>
      <c r="J82" s="51">
        <f>IF((J47=0),"-",(J24/((J47+K47)/2)*100))</f>
        <v>8.352262752754294</v>
      </c>
      <c r="K82" s="100" t="s">
        <v>8</v>
      </c>
      <c r="L82" s="51" t="str">
        <f>IF((L47=0),"-",(L24/((L47+#REF!)/2)*100))</f>
        <v>-</v>
      </c>
    </row>
    <row r="83" spans="1:12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>
        <f>IF((I47=0),"-",((I17+I18)/((I47+I48+I49+I51+J47+J48+J49+J51)/2)*100))</f>
        <v>8.138969430907093</v>
      </c>
      <c r="J83" s="51">
        <f>IF((J47=0),"-",((J17+J18)/((J47+J48+J49+J51+K47+K48+K49+K51)/2)*100))</f>
        <v>9.358322238532525</v>
      </c>
      <c r="K83" s="100" t="s">
        <v>8</v>
      </c>
      <c r="L83" s="52" t="str">
        <f>IF((L47=0),"-",((L17+L18)/((L47+L48+L49+L51+#REF!+#REF!+#REF!+#REF!)/2)*100))</f>
        <v>-</v>
      </c>
    </row>
    <row r="84" spans="1:12" ht="15" customHeight="1">
      <c r="A84" s="190" t="s">
        <v>60</v>
      </c>
      <c r="B84" s="190"/>
      <c r="C84" s="6"/>
      <c r="D84" s="6"/>
      <c r="E84" s="68" t="str">
        <f aca="true" t="shared" si="15" ref="E84:L84">IF(E47=0,"-",((E47+E48)/E55*100))</f>
        <v>-</v>
      </c>
      <c r="F84" s="93" t="str">
        <f t="shared" si="15"/>
        <v>-</v>
      </c>
      <c r="G84" s="68">
        <f t="shared" si="15"/>
        <v>41.856562502024765</v>
      </c>
      <c r="H84" s="102">
        <f t="shared" si="15"/>
        <v>62.48685905674579</v>
      </c>
      <c r="I84" s="68">
        <f t="shared" si="15"/>
        <v>42.104009763938926</v>
      </c>
      <c r="J84" s="178">
        <f t="shared" si="15"/>
        <v>61.16699541316641</v>
      </c>
      <c r="K84" s="102">
        <f t="shared" si="15"/>
        <v>51.944810522278516</v>
      </c>
      <c r="L84" s="93" t="str">
        <f t="shared" si="15"/>
        <v>-</v>
      </c>
    </row>
    <row r="85" spans="1:12" ht="15" customHeight="1">
      <c r="A85" s="190" t="s">
        <v>61</v>
      </c>
      <c r="B85" s="190"/>
      <c r="C85" s="6"/>
      <c r="D85" s="6"/>
      <c r="E85" s="65" t="str">
        <f aca="true" t="shared" si="16" ref="E85:L85">IF((E51+E49-E43-E41-E37)=0,"-",(E51+E49-E43-E41-E37))</f>
        <v>-</v>
      </c>
      <c r="F85" s="1" t="str">
        <f t="shared" si="16"/>
        <v>-</v>
      </c>
      <c r="G85" s="65">
        <f t="shared" si="16"/>
        <v>216.263</v>
      </c>
      <c r="H85" s="103">
        <f t="shared" si="16"/>
        <v>129.18900000000002</v>
      </c>
      <c r="I85" s="65">
        <f t="shared" si="16"/>
        <v>219.598</v>
      </c>
      <c r="J85" s="1">
        <f t="shared" si="16"/>
        <v>144.288</v>
      </c>
      <c r="K85" s="103">
        <f t="shared" si="16"/>
        <v>177.601</v>
      </c>
      <c r="L85" s="1" t="str">
        <f t="shared" si="16"/>
        <v>-</v>
      </c>
    </row>
    <row r="86" spans="1:12" ht="15" customHeight="1">
      <c r="A86" s="190" t="s">
        <v>62</v>
      </c>
      <c r="B86" s="190"/>
      <c r="C86" s="3"/>
      <c r="D86" s="3"/>
      <c r="E86" s="66" t="str">
        <f aca="true" t="shared" si="17" ref="E86:L86">IF((E47=0),"-",((E51+E49)/(E47+E48)))</f>
        <v>-</v>
      </c>
      <c r="F86" s="2" t="str">
        <f t="shared" si="17"/>
        <v>-</v>
      </c>
      <c r="G86" s="66">
        <f t="shared" si="17"/>
        <v>0.860137613968824</v>
      </c>
      <c r="H86" s="104">
        <f t="shared" si="17"/>
        <v>0.35833524234609043</v>
      </c>
      <c r="I86" s="66">
        <f t="shared" si="17"/>
        <v>0.9179471468074407</v>
      </c>
      <c r="J86" s="33">
        <f t="shared" si="17"/>
        <v>0.4152489793417232</v>
      </c>
      <c r="K86" s="104">
        <f t="shared" si="17"/>
        <v>0.6325345517227979</v>
      </c>
      <c r="L86" s="2" t="str">
        <f t="shared" si="17"/>
        <v>-</v>
      </c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184</v>
      </c>
      <c r="J87" s="17">
        <v>177</v>
      </c>
      <c r="K87" s="149">
        <v>167</v>
      </c>
      <c r="L87" s="17" t="s">
        <v>79</v>
      </c>
    </row>
    <row r="88" spans="1:12" ht="15" customHeight="1">
      <c r="A88" s="121" t="s">
        <v>101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5" t="s">
        <v>105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5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122"/>
      <c r="B91" s="122"/>
      <c r="C91" s="122"/>
      <c r="D91" s="122"/>
      <c r="E91" s="123"/>
      <c r="F91" s="123"/>
      <c r="G91" s="43"/>
      <c r="H91" s="43"/>
      <c r="I91" s="43"/>
      <c r="J91" s="123"/>
      <c r="K91" s="123"/>
      <c r="L91" s="123"/>
    </row>
    <row r="92" spans="1:12" ht="15">
      <c r="A92" s="122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22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3:B83"/>
    <mergeCell ref="A80:B80"/>
    <mergeCell ref="A86:B86"/>
    <mergeCell ref="A61:B61"/>
    <mergeCell ref="A62:B62"/>
    <mergeCell ref="A63:B63"/>
    <mergeCell ref="A64:B64"/>
    <mergeCell ref="A67:B67"/>
    <mergeCell ref="A74:B74"/>
    <mergeCell ref="A68:B68"/>
    <mergeCell ref="A70:B70"/>
    <mergeCell ref="A84:B84"/>
    <mergeCell ref="A1:L1"/>
    <mergeCell ref="A85:B85"/>
    <mergeCell ref="A81:B81"/>
    <mergeCell ref="A87:B87"/>
    <mergeCell ref="A82:B82"/>
    <mergeCell ref="A65:B65"/>
    <mergeCell ref="A71:B71"/>
    <mergeCell ref="A72:B72"/>
    <mergeCell ref="A69:B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3.8515625" style="0" customWidth="1"/>
    <col min="14" max="14" width="3.7109375" style="0" customWidth="1"/>
    <col min="15" max="15" width="4.140625" style="0" customWidth="1"/>
    <col min="16" max="18" width="9.140625" style="0" customWidth="1"/>
  </cols>
  <sheetData>
    <row r="1" spans="1:12" ht="18" customHeight="1">
      <c r="A1" s="189" t="s">
        <v>90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/>
      <c r="K5" s="59"/>
      <c r="L5" s="59"/>
    </row>
    <row r="6" ht="1.5" customHeight="1"/>
    <row r="7" spans="1:15" ht="15" customHeight="1">
      <c r="A7" s="27" t="s">
        <v>10</v>
      </c>
      <c r="B7" s="6"/>
      <c r="C7" s="6"/>
      <c r="D7" s="6"/>
      <c r="E7" s="72">
        <v>276.898</v>
      </c>
      <c r="F7" s="50">
        <v>360.64399999999995</v>
      </c>
      <c r="G7" s="72">
        <v>520.861</v>
      </c>
      <c r="H7" s="101">
        <v>646.434</v>
      </c>
      <c r="I7" s="72">
        <v>1250.353</v>
      </c>
      <c r="J7" s="50">
        <v>1048.164</v>
      </c>
      <c r="K7" s="101">
        <v>901.9440000000001</v>
      </c>
      <c r="L7" s="50">
        <v>1085.106</v>
      </c>
      <c r="M7" s="36"/>
      <c r="N7" s="36"/>
      <c r="O7" s="36"/>
    </row>
    <row r="8" spans="1:15" ht="15" customHeight="1">
      <c r="A8" s="27" t="s">
        <v>11</v>
      </c>
      <c r="B8" s="3"/>
      <c r="C8" s="3"/>
      <c r="D8" s="3"/>
      <c r="E8" s="71">
        <v>-233.866</v>
      </c>
      <c r="F8" s="45">
        <v>-320.83099999999996</v>
      </c>
      <c r="G8" s="71">
        <v>-456.61799999999994</v>
      </c>
      <c r="H8" s="139">
        <v>-582.037</v>
      </c>
      <c r="I8" s="71">
        <v>-1125.319</v>
      </c>
      <c r="J8" s="45">
        <v>-986.461</v>
      </c>
      <c r="K8" s="139">
        <v>-692.3520000000001</v>
      </c>
      <c r="L8" s="45">
        <v>-901.9820000000001</v>
      </c>
      <c r="M8" s="36"/>
      <c r="N8" s="36"/>
      <c r="O8" s="36"/>
    </row>
    <row r="9" spans="1:15" ht="15" customHeight="1">
      <c r="A9" s="27" t="s">
        <v>12</v>
      </c>
      <c r="B9" s="3"/>
      <c r="C9" s="3"/>
      <c r="D9" s="3"/>
      <c r="E9" s="71">
        <v>2.558</v>
      </c>
      <c r="F9" s="45">
        <v>0.13599999999999923</v>
      </c>
      <c r="G9" s="71">
        <v>2.631</v>
      </c>
      <c r="H9" s="139">
        <v>0.13699999999999957</v>
      </c>
      <c r="I9" s="71">
        <v>-1.122</v>
      </c>
      <c r="J9" s="45">
        <v>-0.9070000000000036</v>
      </c>
      <c r="K9" s="139">
        <v>-81.268</v>
      </c>
      <c r="L9" s="45">
        <v>-39.501</v>
      </c>
      <c r="M9" s="36"/>
      <c r="N9" s="36"/>
      <c r="O9" s="36"/>
    </row>
    <row r="10" spans="1:15" ht="15" customHeight="1">
      <c r="A10" s="27" t="s">
        <v>13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  <c r="M10" s="36"/>
      <c r="N10" s="36"/>
      <c r="O10" s="36"/>
    </row>
    <row r="11" spans="1:15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  <c r="M11" s="36"/>
      <c r="N11" s="36"/>
      <c r="O11" s="36"/>
    </row>
    <row r="12" spans="1:15" ht="15" customHeight="1">
      <c r="A12" s="10" t="s">
        <v>0</v>
      </c>
      <c r="B12" s="10"/>
      <c r="C12" s="10"/>
      <c r="D12" s="10"/>
      <c r="E12" s="72">
        <f aca="true" t="shared" si="0" ref="E12:L12">SUM(E7:E11)</f>
        <v>45.59000000000001</v>
      </c>
      <c r="F12" s="50">
        <f t="shared" si="0"/>
        <v>39.948999999999984</v>
      </c>
      <c r="G12" s="72">
        <f t="shared" si="0"/>
        <v>66.87400000000005</v>
      </c>
      <c r="H12" s="101">
        <f t="shared" si="0"/>
        <v>64.53399999999993</v>
      </c>
      <c r="I12" s="72">
        <f t="shared" si="0"/>
        <v>123.9120000000001</v>
      </c>
      <c r="J12" s="50">
        <f t="shared" si="0"/>
        <v>60.79599999999997</v>
      </c>
      <c r="K12" s="101">
        <f t="shared" si="0"/>
        <v>128.32399999999998</v>
      </c>
      <c r="L12" s="50">
        <f t="shared" si="0"/>
        <v>143.6229999999999</v>
      </c>
      <c r="M12" s="36"/>
      <c r="N12" s="36"/>
      <c r="O12" s="36"/>
    </row>
    <row r="13" spans="1:15" ht="15" customHeight="1">
      <c r="A13" s="28" t="s">
        <v>76</v>
      </c>
      <c r="B13" s="21"/>
      <c r="C13" s="21"/>
      <c r="D13" s="21"/>
      <c r="E13" s="70">
        <v>-3.9989999999999997</v>
      </c>
      <c r="F13" s="47">
        <v>-4.217</v>
      </c>
      <c r="G13" s="70">
        <v>-7.877000000000001</v>
      </c>
      <c r="H13" s="138">
        <v>-8.091000000000001</v>
      </c>
      <c r="I13" s="70">
        <v>-16.258000000000003</v>
      </c>
      <c r="J13" s="47">
        <v>-15.994</v>
      </c>
      <c r="K13" s="138">
        <v>-16.506</v>
      </c>
      <c r="L13" s="47">
        <v>-15.918</v>
      </c>
      <c r="M13" s="36"/>
      <c r="N13" s="36"/>
      <c r="O13" s="36"/>
    </row>
    <row r="14" spans="1:15" ht="15" customHeight="1">
      <c r="A14" s="10" t="s">
        <v>1</v>
      </c>
      <c r="B14" s="10"/>
      <c r="C14" s="10"/>
      <c r="D14" s="10"/>
      <c r="E14" s="72">
        <f aca="true" t="shared" si="1" ref="E14:L14">SUM(E12:E13)</f>
        <v>41.59100000000001</v>
      </c>
      <c r="F14" s="50">
        <f t="shared" si="1"/>
        <v>35.731999999999985</v>
      </c>
      <c r="G14" s="72">
        <f t="shared" si="1"/>
        <v>58.99700000000005</v>
      </c>
      <c r="H14" s="101">
        <f t="shared" si="1"/>
        <v>56.442999999999934</v>
      </c>
      <c r="I14" s="72">
        <f t="shared" si="1"/>
        <v>107.65400000000011</v>
      </c>
      <c r="J14" s="50">
        <f t="shared" si="1"/>
        <v>44.80199999999997</v>
      </c>
      <c r="K14" s="101">
        <f t="shared" si="1"/>
        <v>111.81799999999998</v>
      </c>
      <c r="L14" s="50">
        <f t="shared" si="1"/>
        <v>127.7049999999999</v>
      </c>
      <c r="M14" s="36"/>
      <c r="N14" s="36"/>
      <c r="O14" s="36"/>
    </row>
    <row r="15" spans="1:15" ht="15" customHeight="1">
      <c r="A15" s="27" t="s">
        <v>16</v>
      </c>
      <c r="B15" s="4"/>
      <c r="C15" s="4"/>
      <c r="D15" s="4"/>
      <c r="E15" s="71">
        <v>-1.6909999999999998</v>
      </c>
      <c r="F15" s="45">
        <v>-2.0140000000000002</v>
      </c>
      <c r="G15" s="71">
        <v>-3.343</v>
      </c>
      <c r="H15" s="139">
        <v>-3.95</v>
      </c>
      <c r="I15" s="71">
        <v>-7.692</v>
      </c>
      <c r="J15" s="45">
        <v>-7.722</v>
      </c>
      <c r="K15" s="139">
        <v>-7.205</v>
      </c>
      <c r="L15" s="45">
        <v>-7.763000000000001</v>
      </c>
      <c r="M15" s="36"/>
      <c r="N15" s="36"/>
      <c r="O15" s="36"/>
    </row>
    <row r="16" spans="1:15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  <c r="M16" s="36"/>
      <c r="N16" s="36"/>
      <c r="O16" s="36"/>
    </row>
    <row r="17" spans="1:15" ht="15" customHeight="1">
      <c r="A17" s="10" t="s">
        <v>2</v>
      </c>
      <c r="B17" s="10"/>
      <c r="C17" s="10"/>
      <c r="D17" s="10"/>
      <c r="E17" s="72">
        <f aca="true" t="shared" si="2" ref="E17:L17">SUM(E14:E16)</f>
        <v>39.900000000000006</v>
      </c>
      <c r="F17" s="50">
        <f t="shared" si="2"/>
        <v>33.71799999999998</v>
      </c>
      <c r="G17" s="72">
        <f t="shared" si="2"/>
        <v>55.65400000000005</v>
      </c>
      <c r="H17" s="101">
        <f t="shared" si="2"/>
        <v>52.49299999999993</v>
      </c>
      <c r="I17" s="72">
        <f t="shared" si="2"/>
        <v>99.9620000000001</v>
      </c>
      <c r="J17" s="50">
        <f t="shared" si="2"/>
        <v>37.07999999999997</v>
      </c>
      <c r="K17" s="101">
        <f t="shared" si="2"/>
        <v>104.61299999999999</v>
      </c>
      <c r="L17" s="50">
        <f t="shared" si="2"/>
        <v>119.9419999999999</v>
      </c>
      <c r="M17" s="36"/>
      <c r="N17" s="36"/>
      <c r="O17" s="36"/>
    </row>
    <row r="18" spans="1:15" ht="15" customHeight="1">
      <c r="A18" s="27" t="s">
        <v>18</v>
      </c>
      <c r="B18" s="3"/>
      <c r="C18" s="3"/>
      <c r="D18" s="3"/>
      <c r="E18" s="71">
        <v>0.6980000000000001</v>
      </c>
      <c r="F18" s="45">
        <v>-1.315</v>
      </c>
      <c r="G18" s="71">
        <v>0.7190000000000001</v>
      </c>
      <c r="H18" s="139">
        <v>0.915</v>
      </c>
      <c r="I18" s="71">
        <v>1.762</v>
      </c>
      <c r="J18" s="45">
        <v>3.299</v>
      </c>
      <c r="K18" s="139">
        <v>0.435</v>
      </c>
      <c r="L18" s="45">
        <v>1.368</v>
      </c>
      <c r="M18" s="36"/>
      <c r="N18" s="36"/>
      <c r="O18" s="36"/>
    </row>
    <row r="19" spans="1:15" ht="15" customHeight="1">
      <c r="A19" s="28" t="s">
        <v>19</v>
      </c>
      <c r="B19" s="21"/>
      <c r="C19" s="21"/>
      <c r="D19" s="21"/>
      <c r="E19" s="70">
        <v>-6.559999999999999</v>
      </c>
      <c r="F19" s="47">
        <v>-8.276</v>
      </c>
      <c r="G19" s="70">
        <v>-16.375</v>
      </c>
      <c r="H19" s="138">
        <v>-16.536</v>
      </c>
      <c r="I19" s="70">
        <v>-34.791999999999994</v>
      </c>
      <c r="J19" s="47">
        <v>-33.385999999999996</v>
      </c>
      <c r="K19" s="138">
        <v>-34.193000000000005</v>
      </c>
      <c r="L19" s="47">
        <v>-36.621</v>
      </c>
      <c r="M19" s="36"/>
      <c r="N19" s="36"/>
      <c r="O19" s="36"/>
    </row>
    <row r="20" spans="1:15" ht="15" customHeight="1">
      <c r="A20" s="10" t="s">
        <v>3</v>
      </c>
      <c r="B20" s="10"/>
      <c r="C20" s="10"/>
      <c r="D20" s="10"/>
      <c r="E20" s="72">
        <f aca="true" t="shared" si="3" ref="E20:L20">SUM(E17:E19)</f>
        <v>34.03800000000001</v>
      </c>
      <c r="F20" s="50">
        <f t="shared" si="3"/>
        <v>24.126999999999985</v>
      </c>
      <c r="G20" s="72">
        <f t="shared" si="3"/>
        <v>39.998000000000054</v>
      </c>
      <c r="H20" s="101">
        <f t="shared" si="3"/>
        <v>36.87199999999993</v>
      </c>
      <c r="I20" s="72">
        <f t="shared" si="3"/>
        <v>66.9320000000001</v>
      </c>
      <c r="J20" s="50">
        <f t="shared" si="3"/>
        <v>6.992999999999974</v>
      </c>
      <c r="K20" s="101">
        <f t="shared" si="3"/>
        <v>70.85499999999999</v>
      </c>
      <c r="L20" s="50">
        <f t="shared" si="3"/>
        <v>84.68899999999988</v>
      </c>
      <c r="M20" s="36"/>
      <c r="N20" s="36"/>
      <c r="O20" s="36"/>
    </row>
    <row r="21" spans="1:15" ht="15" customHeight="1">
      <c r="A21" s="27" t="s">
        <v>20</v>
      </c>
      <c r="B21" s="3"/>
      <c r="C21" s="3"/>
      <c r="D21" s="3"/>
      <c r="E21" s="71">
        <v>-9.472999999999997</v>
      </c>
      <c r="F21" s="45">
        <v>-6.755</v>
      </c>
      <c r="G21" s="71">
        <v>-11.130999999999998</v>
      </c>
      <c r="H21" s="139">
        <v>-8.954</v>
      </c>
      <c r="I21" s="71">
        <v>-14.269</v>
      </c>
      <c r="J21" s="45">
        <v>-6.8100000000000005</v>
      </c>
      <c r="K21" s="139">
        <v>-26.407</v>
      </c>
      <c r="L21" s="45">
        <v>-42.17400000000001</v>
      </c>
      <c r="M21" s="36"/>
      <c r="N21" s="36"/>
      <c r="O21" s="36"/>
    </row>
    <row r="22" spans="1:15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  <c r="M22" s="36"/>
      <c r="N22" s="36"/>
      <c r="O22" s="36"/>
    </row>
    <row r="23" spans="1:15" ht="15" customHeight="1">
      <c r="A23" s="31" t="s">
        <v>21</v>
      </c>
      <c r="B23" s="11"/>
      <c r="C23" s="11"/>
      <c r="D23" s="11"/>
      <c r="E23" s="72">
        <f aca="true" t="shared" si="4" ref="E23:L23">SUM(E20:E22)</f>
        <v>24.565000000000012</v>
      </c>
      <c r="F23" s="50">
        <f t="shared" si="4"/>
        <v>17.371999999999986</v>
      </c>
      <c r="G23" s="72">
        <f t="shared" si="4"/>
        <v>28.867000000000054</v>
      </c>
      <c r="H23" s="101">
        <f t="shared" si="4"/>
        <v>27.917999999999928</v>
      </c>
      <c r="I23" s="72">
        <f t="shared" si="4"/>
        <v>52.6630000000001</v>
      </c>
      <c r="J23" s="50">
        <f t="shared" si="4"/>
        <v>0.18299999999997318</v>
      </c>
      <c r="K23" s="101">
        <f t="shared" si="4"/>
        <v>44.44799999999999</v>
      </c>
      <c r="L23" s="50">
        <f t="shared" si="4"/>
        <v>42.51499999999987</v>
      </c>
      <c r="M23" s="36"/>
      <c r="N23" s="36"/>
      <c r="O23" s="36"/>
    </row>
    <row r="24" spans="1:15" ht="15" customHeight="1">
      <c r="A24" s="27" t="s">
        <v>22</v>
      </c>
      <c r="B24" s="3"/>
      <c r="C24" s="3"/>
      <c r="D24" s="3"/>
      <c r="E24" s="71">
        <f aca="true" t="shared" si="5" ref="E24:L24">E23-E25</f>
        <v>24.565000000000012</v>
      </c>
      <c r="F24" s="45">
        <f t="shared" si="5"/>
        <v>17.371999999999986</v>
      </c>
      <c r="G24" s="71">
        <f t="shared" si="5"/>
        <v>28.867000000000054</v>
      </c>
      <c r="H24" s="139">
        <f t="shared" si="5"/>
        <v>27.917999999999928</v>
      </c>
      <c r="I24" s="71">
        <f t="shared" si="5"/>
        <v>52.6630000000001</v>
      </c>
      <c r="J24" s="45">
        <f>J23-J25</f>
        <v>0.18299999999997318</v>
      </c>
      <c r="K24" s="139">
        <f>K23-K25</f>
        <v>44.44799999999999</v>
      </c>
      <c r="L24" s="45">
        <f t="shared" si="5"/>
        <v>42.51499999999987</v>
      </c>
      <c r="M24" s="36"/>
      <c r="N24" s="36"/>
      <c r="O24" s="36"/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161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97</v>
      </c>
      <c r="B27" s="163"/>
      <c r="C27" s="163"/>
      <c r="D27" s="163"/>
      <c r="E27" s="164"/>
      <c r="F27" s="165">
        <v>-1.26</v>
      </c>
      <c r="G27" s="164"/>
      <c r="H27" s="166">
        <v>-2.56</v>
      </c>
      <c r="I27" s="164">
        <v>-3.393</v>
      </c>
      <c r="J27" s="165">
        <v>-58</v>
      </c>
      <c r="K27" s="165"/>
      <c r="L27" s="165"/>
    </row>
    <row r="28" spans="1:12" ht="15" customHeight="1">
      <c r="A28" s="167" t="s">
        <v>98</v>
      </c>
      <c r="B28" s="168"/>
      <c r="C28" s="168"/>
      <c r="D28" s="168"/>
      <c r="E28" s="169">
        <f>E14-E27</f>
        <v>41.59100000000001</v>
      </c>
      <c r="F28" s="170">
        <f aca="true" t="shared" si="6" ref="F28:L28">F14-F27</f>
        <v>36.99199999999998</v>
      </c>
      <c r="G28" s="169">
        <f t="shared" si="6"/>
        <v>58.99700000000005</v>
      </c>
      <c r="H28" s="171">
        <f t="shared" si="6"/>
        <v>59.002999999999936</v>
      </c>
      <c r="I28" s="169">
        <f>I14-I27</f>
        <v>111.04700000000011</v>
      </c>
      <c r="J28" s="170">
        <f t="shared" si="6"/>
        <v>102.80199999999996</v>
      </c>
      <c r="K28" s="170">
        <f t="shared" si="6"/>
        <v>111.81799999999998</v>
      </c>
      <c r="L28" s="170">
        <f t="shared" si="6"/>
        <v>127.7049999999999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>
        <f>IF(K$5=0,"",K$5)</f>
      </c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1109.214</v>
      </c>
      <c r="H34" s="139">
        <v>1118.419</v>
      </c>
      <c r="I34" s="71">
        <v>1101.393</v>
      </c>
      <c r="J34" s="45">
        <v>1116.851</v>
      </c>
      <c r="K34" s="139">
        <v>970.383</v>
      </c>
      <c r="L34" s="45">
        <v>975.1460000000001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2.7189999999999968</v>
      </c>
      <c r="H35" s="139">
        <v>20.817999999999998</v>
      </c>
      <c r="I35" s="71">
        <v>6.579000000000001</v>
      </c>
      <c r="J35" s="45">
        <v>25.002999999999997</v>
      </c>
      <c r="K35" s="139">
        <v>22.447999999999997</v>
      </c>
      <c r="L35" s="45">
        <v>32.33700000000001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92.49299999999997</v>
      </c>
      <c r="H36" s="139">
        <v>102.67599999999997</v>
      </c>
      <c r="I36" s="71">
        <v>97.03599999999997</v>
      </c>
      <c r="J36" s="45">
        <v>105.832</v>
      </c>
      <c r="K36" s="139">
        <v>106.31700000000001</v>
      </c>
      <c r="L36" s="45">
        <v>123.51599999999999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/>
      <c r="H37" s="139"/>
      <c r="I37" s="71"/>
      <c r="J37" s="45"/>
      <c r="K37" s="139"/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20.578</v>
      </c>
      <c r="H38" s="138">
        <v>14.707999999999998</v>
      </c>
      <c r="I38" s="70">
        <v>20.7</v>
      </c>
      <c r="J38" s="47">
        <v>14.899000000000001</v>
      </c>
      <c r="K38" s="138">
        <v>21.283</v>
      </c>
      <c r="L38" s="47">
        <v>36.705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 aca="true" t="shared" si="8" ref="G39:L39">SUM(G34:G38)</f>
        <v>1225.004</v>
      </c>
      <c r="H39" s="125">
        <f t="shared" si="8"/>
        <v>1256.621</v>
      </c>
      <c r="I39" s="72">
        <f t="shared" si="8"/>
        <v>1225.708</v>
      </c>
      <c r="J39" s="50">
        <f t="shared" si="8"/>
        <v>1262.585</v>
      </c>
      <c r="K39" s="101">
        <f t="shared" si="8"/>
        <v>1120.431</v>
      </c>
      <c r="L39" s="50">
        <f t="shared" si="8"/>
        <v>1167.704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170.90300000000002</v>
      </c>
      <c r="H40" s="139">
        <v>202.007</v>
      </c>
      <c r="I40" s="71">
        <v>165.074</v>
      </c>
      <c r="J40" s="45">
        <v>170.318</v>
      </c>
      <c r="K40" s="139">
        <v>94.29899999999999</v>
      </c>
      <c r="L40" s="45">
        <v>113.515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197.388</v>
      </c>
      <c r="H42" s="139">
        <v>278.588</v>
      </c>
      <c r="I42" s="71">
        <v>197.33200000000002</v>
      </c>
      <c r="J42" s="45">
        <v>196.27299999999997</v>
      </c>
      <c r="K42" s="139">
        <v>124</v>
      </c>
      <c r="L42" s="45">
        <v>130.835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35.052</v>
      </c>
      <c r="H43" s="139">
        <v>0.735</v>
      </c>
      <c r="I43" s="71">
        <v>29.135</v>
      </c>
      <c r="J43" s="45">
        <v>80.443</v>
      </c>
      <c r="K43" s="139">
        <v>66.18</v>
      </c>
      <c r="L43" s="45">
        <v>86.52900000000001</v>
      </c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 aca="true" t="shared" si="9" ref="G45:L45">SUM(G40:G44)</f>
        <v>403.3430000000001</v>
      </c>
      <c r="H45" s="126">
        <f t="shared" si="9"/>
        <v>481.33000000000004</v>
      </c>
      <c r="I45" s="78">
        <f t="shared" si="9"/>
        <v>391.54100000000005</v>
      </c>
      <c r="J45" s="79">
        <f t="shared" si="9"/>
        <v>447.034</v>
      </c>
      <c r="K45" s="115">
        <f t="shared" si="9"/>
        <v>284.479</v>
      </c>
      <c r="L45" s="79">
        <f t="shared" si="9"/>
        <v>330.879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1628.347</v>
      </c>
      <c r="H46" s="125">
        <f>H45+H39</f>
        <v>1737.951</v>
      </c>
      <c r="I46" s="72">
        <f>I39+I45</f>
        <v>1617.2490000000003</v>
      </c>
      <c r="J46" s="50">
        <f>J39+J45</f>
        <v>1709.6190000000001</v>
      </c>
      <c r="K46" s="101">
        <f>K39+K45</f>
        <v>1404.91</v>
      </c>
      <c r="L46" s="50">
        <f>L39+L45</f>
        <v>1498.583</v>
      </c>
    </row>
    <row r="47" spans="1:12" ht="15" customHeight="1">
      <c r="A47" s="27" t="s">
        <v>35</v>
      </c>
      <c r="B47" s="3"/>
      <c r="C47" s="3"/>
      <c r="D47" s="3"/>
      <c r="E47" s="71"/>
      <c r="F47" s="45"/>
      <c r="G47" s="71">
        <v>863.248</v>
      </c>
      <c r="H47" s="139">
        <v>809.806</v>
      </c>
      <c r="I47" s="71">
        <v>845.2600000000001</v>
      </c>
      <c r="J47" s="45">
        <v>807.4730000000001</v>
      </c>
      <c r="K47" s="139">
        <v>695.4780000000002</v>
      </c>
      <c r="L47" s="45">
        <v>678.2730000000001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/>
      <c r="H49" s="139"/>
      <c r="I49" s="71"/>
      <c r="J49" s="45"/>
      <c r="K49" s="139"/>
      <c r="L49" s="45"/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21.034</v>
      </c>
      <c r="H50" s="139">
        <v>36.064</v>
      </c>
      <c r="I50" s="71">
        <v>25.627</v>
      </c>
      <c r="J50" s="45">
        <v>40.472</v>
      </c>
      <c r="K50" s="139">
        <v>11.253</v>
      </c>
      <c r="L50" s="45">
        <v>56.977000000000004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559.451</v>
      </c>
      <c r="H51" s="139">
        <v>643.757</v>
      </c>
      <c r="I51" s="71">
        <v>591.563</v>
      </c>
      <c r="J51" s="45">
        <v>650.527</v>
      </c>
      <c r="K51" s="139">
        <v>574.9190000000001</v>
      </c>
      <c r="L51" s="45">
        <v>639.2470000000001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183.01399999999998</v>
      </c>
      <c r="H52" s="139">
        <v>247.374</v>
      </c>
      <c r="I52" s="71">
        <v>153.199</v>
      </c>
      <c r="J52" s="45">
        <v>210.197</v>
      </c>
      <c r="K52" s="139">
        <v>121.45</v>
      </c>
      <c r="L52" s="45">
        <v>122.22600000000001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>
        <v>1.6</v>
      </c>
      <c r="H53" s="139">
        <v>0.95</v>
      </c>
      <c r="I53" s="71">
        <v>1.6</v>
      </c>
      <c r="J53" s="45">
        <v>0.95</v>
      </c>
      <c r="K53" s="139">
        <v>1.81</v>
      </c>
      <c r="L53" s="45">
        <v>1.86</v>
      </c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 aca="true" t="shared" si="10" ref="G55:L55">SUM(G47:G54)</f>
        <v>1628.347</v>
      </c>
      <c r="H55" s="125">
        <f t="shared" si="10"/>
        <v>1737.951</v>
      </c>
      <c r="I55" s="72">
        <f t="shared" si="10"/>
        <v>1617.249</v>
      </c>
      <c r="J55" s="50">
        <f t="shared" si="10"/>
        <v>1709.6190000000004</v>
      </c>
      <c r="K55" s="101">
        <f t="shared" si="10"/>
        <v>1404.9100000000003</v>
      </c>
      <c r="L55" s="50">
        <f t="shared" si="10"/>
        <v>1498.5830000000003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L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2011</v>
      </c>
      <c r="K57" s="56">
        <f t="shared" si="11"/>
        <v>2010</v>
      </c>
      <c r="L57" s="56">
        <f t="shared" si="11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>
        <f>IF(F$5=0,"",F$5)</f>
      </c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42</v>
      </c>
      <c r="B61" s="190"/>
      <c r="C61" s="8"/>
      <c r="D61" s="8"/>
      <c r="E61" s="69">
        <v>33.016</v>
      </c>
      <c r="F61" s="48">
        <v>27.881</v>
      </c>
      <c r="G61" s="69">
        <v>40.623</v>
      </c>
      <c r="H61" s="137">
        <v>36.674</v>
      </c>
      <c r="I61" s="69">
        <v>56.812</v>
      </c>
      <c r="J61" s="48">
        <v>41.667</v>
      </c>
      <c r="K61" s="137">
        <v>66.403</v>
      </c>
      <c r="L61" s="48">
        <v>57.009</v>
      </c>
    </row>
    <row r="62" spans="1:12" ht="15" customHeight="1">
      <c r="A62" s="191" t="s">
        <v>43</v>
      </c>
      <c r="B62" s="191"/>
      <c r="C62" s="22"/>
      <c r="D62" s="22"/>
      <c r="E62" s="70">
        <v>13.86</v>
      </c>
      <c r="F62" s="47">
        <v>-30.848</v>
      </c>
      <c r="G62" s="70">
        <v>12.485</v>
      </c>
      <c r="H62" s="138">
        <v>-85.67500000000001</v>
      </c>
      <c r="I62" s="70">
        <v>-47.384</v>
      </c>
      <c r="J62" s="47">
        <v>31.394000000000002</v>
      </c>
      <c r="K62" s="138">
        <v>6.975999999999999</v>
      </c>
      <c r="L62" s="47">
        <v>96.76100000000002</v>
      </c>
    </row>
    <row r="63" spans="1:13" ht="16.5" customHeight="1">
      <c r="A63" s="195" t="s">
        <v>44</v>
      </c>
      <c r="B63" s="195"/>
      <c r="C63" s="24"/>
      <c r="D63" s="24"/>
      <c r="E63" s="72">
        <f aca="true" t="shared" si="12" ref="E63:L63">SUM(E61:E62)</f>
        <v>46.876</v>
      </c>
      <c r="F63" s="50">
        <f t="shared" si="12"/>
        <v>-2.9669999999999987</v>
      </c>
      <c r="G63" s="74">
        <f>SUM(G61:G62)</f>
        <v>53.108</v>
      </c>
      <c r="H63" s="128">
        <f>SUM(H61:H62)</f>
        <v>-49.00100000000001</v>
      </c>
      <c r="I63" s="72">
        <f>SUM(I61:I62)</f>
        <v>9.427999999999997</v>
      </c>
      <c r="J63" s="50">
        <f t="shared" si="12"/>
        <v>73.061</v>
      </c>
      <c r="K63" s="101">
        <f t="shared" si="12"/>
        <v>73.379</v>
      </c>
      <c r="L63" s="50">
        <f t="shared" si="12"/>
        <v>153.77000000000004</v>
      </c>
      <c r="M63" s="129"/>
    </row>
    <row r="64" spans="1:12" ht="15" customHeight="1">
      <c r="A64" s="190" t="s">
        <v>45</v>
      </c>
      <c r="B64" s="190"/>
      <c r="C64" s="3"/>
      <c r="D64" s="3"/>
      <c r="E64" s="71">
        <v>-1.2780000000000005</v>
      </c>
      <c r="F64" s="45">
        <v>-1.822</v>
      </c>
      <c r="G64" s="71">
        <v>-4.413</v>
      </c>
      <c r="H64" s="139">
        <v>-3.064</v>
      </c>
      <c r="I64" s="71">
        <v>-7.306</v>
      </c>
      <c r="J64" s="45">
        <v>-12.891</v>
      </c>
      <c r="K64" s="139">
        <v>-50.111000000000004</v>
      </c>
      <c r="L64" s="45">
        <v>-10.236</v>
      </c>
    </row>
    <row r="65" spans="1:12" ht="15" customHeight="1">
      <c r="A65" s="191" t="s">
        <v>78</v>
      </c>
      <c r="B65" s="191"/>
      <c r="C65" s="21"/>
      <c r="D65" s="21"/>
      <c r="E65" s="70"/>
      <c r="F65" s="47"/>
      <c r="G65" s="70"/>
      <c r="H65" s="138"/>
      <c r="I65" s="70"/>
      <c r="J65" s="47"/>
      <c r="K65" s="138"/>
      <c r="L65" s="47"/>
    </row>
    <row r="66" spans="1:13" s="40" customFormat="1" ht="16.5" customHeight="1">
      <c r="A66" s="127" t="s">
        <v>46</v>
      </c>
      <c r="B66" s="127"/>
      <c r="C66" s="25"/>
      <c r="D66" s="25"/>
      <c r="E66" s="72">
        <f aca="true" t="shared" si="13" ref="E66:L66">SUM(E63:E65)</f>
        <v>45.598</v>
      </c>
      <c r="F66" s="50">
        <f t="shared" si="13"/>
        <v>-4.788999999999999</v>
      </c>
      <c r="G66" s="74">
        <f>SUM(G63:G65)</f>
        <v>48.69499999999999</v>
      </c>
      <c r="H66" s="128">
        <f>SUM(H63:H65)</f>
        <v>-52.06500000000001</v>
      </c>
      <c r="I66" s="72">
        <f>SUM(I63:I65)</f>
        <v>2.121999999999997</v>
      </c>
      <c r="J66" s="50">
        <f t="shared" si="13"/>
        <v>60.17000000000001</v>
      </c>
      <c r="K66" s="101">
        <f t="shared" si="13"/>
        <v>23.268</v>
      </c>
      <c r="L66" s="128">
        <f t="shared" si="13"/>
        <v>143.53400000000005</v>
      </c>
      <c r="M66" s="50"/>
    </row>
    <row r="67" spans="1:12" ht="15" customHeight="1">
      <c r="A67" s="191" t="s">
        <v>47</v>
      </c>
      <c r="B67" s="191"/>
      <c r="C67" s="26"/>
      <c r="D67" s="26"/>
      <c r="E67" s="70"/>
      <c r="F67" s="47"/>
      <c r="G67" s="70"/>
      <c r="H67" s="138"/>
      <c r="I67" s="70"/>
      <c r="J67" s="47">
        <v>-220.946</v>
      </c>
      <c r="K67" s="138"/>
      <c r="L67" s="47"/>
    </row>
    <row r="68" spans="1:13" ht="16.5" customHeight="1">
      <c r="A68" s="195" t="s">
        <v>48</v>
      </c>
      <c r="B68" s="195"/>
      <c r="C68" s="9"/>
      <c r="D68" s="9"/>
      <c r="E68" s="72">
        <f aca="true" t="shared" si="14" ref="E68:L68">SUM(E66:E67)</f>
        <v>45.598</v>
      </c>
      <c r="F68" s="50">
        <f t="shared" si="14"/>
        <v>-4.788999999999999</v>
      </c>
      <c r="G68" s="74">
        <f>SUM(G66:G67)</f>
        <v>48.69499999999999</v>
      </c>
      <c r="H68" s="128">
        <f>SUM(H66:H67)</f>
        <v>-52.06500000000001</v>
      </c>
      <c r="I68" s="72">
        <f>SUM(I66:I67)</f>
        <v>2.121999999999997</v>
      </c>
      <c r="J68" s="50">
        <f t="shared" si="14"/>
        <v>-160.77599999999998</v>
      </c>
      <c r="K68" s="101">
        <f t="shared" si="14"/>
        <v>23.268</v>
      </c>
      <c r="L68" s="50">
        <f t="shared" si="14"/>
        <v>143.53400000000005</v>
      </c>
      <c r="M68" s="129"/>
    </row>
    <row r="69" spans="1:12" ht="15" customHeight="1">
      <c r="A69" s="190" t="s">
        <v>49</v>
      </c>
      <c r="B69" s="190"/>
      <c r="C69" s="3"/>
      <c r="D69" s="3"/>
      <c r="E69" s="71">
        <v>-41.525999999999996</v>
      </c>
      <c r="F69" s="45">
        <v>-10.64</v>
      </c>
      <c r="G69" s="71">
        <v>-45.357</v>
      </c>
      <c r="H69" s="139">
        <v>-10.64</v>
      </c>
      <c r="I69" s="71">
        <v>-34.521</v>
      </c>
      <c r="J69" s="45">
        <v>36.592</v>
      </c>
      <c r="K69" s="139">
        <v>-50.96</v>
      </c>
      <c r="L69" s="45">
        <v>-89.256</v>
      </c>
    </row>
    <row r="70" spans="1:12" ht="15" customHeight="1">
      <c r="A70" s="190" t="s">
        <v>50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/>
    </row>
    <row r="71" spans="1:12" ht="15" customHeight="1">
      <c r="A71" s="190" t="s">
        <v>51</v>
      </c>
      <c r="B71" s="190"/>
      <c r="C71" s="3"/>
      <c r="D71" s="3"/>
      <c r="E71" s="71">
        <v>-7.313</v>
      </c>
      <c r="F71" s="45">
        <v>-22.863</v>
      </c>
      <c r="G71" s="71">
        <v>-7.313</v>
      </c>
      <c r="H71" s="139">
        <v>-22.863</v>
      </c>
      <c r="I71" s="71">
        <v>-22.863</v>
      </c>
      <c r="J71" s="45">
        <v>-2.686</v>
      </c>
      <c r="K71" s="139">
        <v>-33.664</v>
      </c>
      <c r="L71" s="45">
        <v>-24.321</v>
      </c>
    </row>
    <row r="72" spans="1:12" ht="15" customHeight="1">
      <c r="A72" s="191" t="s">
        <v>52</v>
      </c>
      <c r="B72" s="191"/>
      <c r="C72" s="21"/>
      <c r="D72" s="21"/>
      <c r="E72" s="70"/>
      <c r="F72" s="47"/>
      <c r="G72" s="70">
        <v>9.922</v>
      </c>
      <c r="H72" s="138">
        <v>6.022</v>
      </c>
      <c r="I72" s="70">
        <v>6.566000000000001</v>
      </c>
      <c r="J72" s="47">
        <v>142.777</v>
      </c>
      <c r="K72" s="138">
        <v>45.677</v>
      </c>
      <c r="L72" s="47">
        <v>33</v>
      </c>
    </row>
    <row r="73" spans="1:13" ht="16.5" customHeight="1">
      <c r="A73" s="32" t="s">
        <v>53</v>
      </c>
      <c r="B73" s="32"/>
      <c r="C73" s="19"/>
      <c r="D73" s="19"/>
      <c r="E73" s="73">
        <f aca="true" t="shared" si="15" ref="E73:L73">SUM(E69:E72)</f>
        <v>-48.839</v>
      </c>
      <c r="F73" s="49">
        <f t="shared" si="15"/>
        <v>-33.503</v>
      </c>
      <c r="G73" s="78">
        <f>SUM(G69:G72)</f>
        <v>-42.748000000000005</v>
      </c>
      <c r="H73" s="115">
        <f>SUM(H69:H72)</f>
        <v>-27.481</v>
      </c>
      <c r="I73" s="73">
        <f>SUM(I69:I72)</f>
        <v>-50.818</v>
      </c>
      <c r="J73" s="49">
        <f t="shared" si="15"/>
        <v>176.683</v>
      </c>
      <c r="K73" s="141">
        <f t="shared" si="15"/>
        <v>-38.946999999999996</v>
      </c>
      <c r="L73" s="49">
        <f t="shared" si="15"/>
        <v>-80.577</v>
      </c>
      <c r="M73" s="129"/>
    </row>
    <row r="74" spans="1:13" ht="16.5" customHeight="1">
      <c r="A74" s="195" t="s">
        <v>54</v>
      </c>
      <c r="B74" s="195"/>
      <c r="C74" s="9"/>
      <c r="D74" s="9"/>
      <c r="E74" s="72">
        <f aca="true" t="shared" si="16" ref="E74:L74">SUM(E73+E68)</f>
        <v>-3.2409999999999997</v>
      </c>
      <c r="F74" s="50">
        <f t="shared" si="16"/>
        <v>-38.292</v>
      </c>
      <c r="G74" s="74">
        <f>SUM(G73+G68)</f>
        <v>5.9469999999999885</v>
      </c>
      <c r="H74" s="128">
        <f>SUM(H73+H68)</f>
        <v>-79.54600000000002</v>
      </c>
      <c r="I74" s="72">
        <f>SUM(I73+I68)</f>
        <v>-48.696</v>
      </c>
      <c r="J74" s="50">
        <f t="shared" si="16"/>
        <v>15.90700000000001</v>
      </c>
      <c r="K74" s="101">
        <f t="shared" si="16"/>
        <v>-15.678999999999995</v>
      </c>
      <c r="L74" s="50">
        <f t="shared" si="16"/>
        <v>62.95700000000005</v>
      </c>
      <c r="M74" s="129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7" ref="F76:L76">F$3</f>
        <v>2012</v>
      </c>
      <c r="G76" s="56">
        <f>G$3</f>
        <v>2013</v>
      </c>
      <c r="H76" s="56">
        <f>H$3</f>
        <v>2012</v>
      </c>
      <c r="I76" s="56">
        <f t="shared" si="17"/>
        <v>2012</v>
      </c>
      <c r="J76" s="56">
        <f t="shared" si="17"/>
        <v>2011</v>
      </c>
      <c r="K76" s="56">
        <f t="shared" si="17"/>
        <v>2010</v>
      </c>
      <c r="L76" s="56">
        <f t="shared" si="17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15.020332396767042</v>
      </c>
      <c r="F80" s="51">
        <f>IF(F14=0,"-",IF(F7=0,"-",F14/F7))*100</f>
        <v>9.907831545790307</v>
      </c>
      <c r="G80" s="64">
        <f>IF(G7=0,"",IF(G14=0,"",(G14/G7))*100)</f>
        <v>11.326822319198413</v>
      </c>
      <c r="H80" s="100">
        <f>IF(H7=0,"",IF(H14=0,"",(H14/H7))*100)</f>
        <v>8.731440487350593</v>
      </c>
      <c r="I80" s="98">
        <f>IF(I14=0,"-",IF(I7=0,"-",I14/I7))*100</f>
        <v>8.609888567468555</v>
      </c>
      <c r="J80" s="51">
        <f>IF(J14=0,"-",IF(J7=0,"-",J14/J7))*100</f>
        <v>4.274331116123046</v>
      </c>
      <c r="K80" s="148">
        <f>IF(K14=0,"-",IF(K7=0,"-",K14/K7))*100</f>
        <v>12.397443743735751</v>
      </c>
      <c r="L80" s="51">
        <f>IF(L14=0,"-",IF(L7=0,"-",L14/L7)*100)</f>
        <v>11.768896310590845</v>
      </c>
    </row>
    <row r="81" spans="1:13" ht="15" customHeight="1">
      <c r="A81" s="190" t="s">
        <v>57</v>
      </c>
      <c r="B81" s="190"/>
      <c r="C81" s="6"/>
      <c r="D81" s="6"/>
      <c r="E81" s="64">
        <f aca="true" t="shared" si="18" ref="E81:L81">IF(E20=0,"-",IF(E7=0,"-",E20/E7)*100)</f>
        <v>12.292613164414336</v>
      </c>
      <c r="F81" s="51">
        <f t="shared" si="18"/>
        <v>6.689976819245569</v>
      </c>
      <c r="G81" s="64">
        <f>IF(G20=0,"-",IF(G7=0,"-",G20/G7)*100)</f>
        <v>7.679208080466776</v>
      </c>
      <c r="H81" s="100">
        <f t="shared" si="18"/>
        <v>5.703907900883916</v>
      </c>
      <c r="I81" s="64">
        <f>IF(I20=0,"-",IF(I7=0,"-",I20/I7)*100)</f>
        <v>5.353048299160325</v>
      </c>
      <c r="J81" s="51">
        <f>IF(J20=0,"-",IF(J7=0,"-",J20/J7)*100)</f>
        <v>0.6671665884346317</v>
      </c>
      <c r="K81" s="100">
        <f t="shared" si="18"/>
        <v>7.855809229841319</v>
      </c>
      <c r="L81" s="51">
        <f t="shared" si="18"/>
        <v>7.804675303610881</v>
      </c>
      <c r="M81" s="13"/>
    </row>
    <row r="82" spans="1:13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>
        <f>IF((I47=0),"-",(I24/((I47+J47)/2)*100))</f>
        <v>6.372838201935836</v>
      </c>
      <c r="J82" s="51">
        <f>IF((J47=0),"-",(J24/((J47+K47)/2)*100))</f>
        <v>0.024352091319008156</v>
      </c>
      <c r="K82" s="100">
        <f>IF((K47=0),"-",(K24/((K47+L47)/2)*100))</f>
        <v>6.471041695329065</v>
      </c>
      <c r="L82" s="51">
        <v>6.7</v>
      </c>
      <c r="M82" s="13"/>
    </row>
    <row r="83" spans="1:13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>
        <f>IF((I47=0),"-",((I17+I18)/((I47+I48+I49+I51+J47+J48+J49+J51)/2)*100))</f>
        <v>7.027994457692238</v>
      </c>
      <c r="J83" s="51">
        <f>IF((J47=0),"-",((J17+J18)/((J47+J48+J49+J51+K47+K48+K49+K51)/2)*100))</f>
        <v>2.959906494546063</v>
      </c>
      <c r="K83" s="100">
        <f>IF((K47=0),"-",((K17+K18)/((K47+K48+K49+K51+L47+L48+L49+L51)/2)*100))</f>
        <v>8.118343826328276</v>
      </c>
      <c r="L83" s="52">
        <v>9.2</v>
      </c>
      <c r="M83" s="13"/>
    </row>
    <row r="84" spans="1:13" ht="15" customHeight="1">
      <c r="A84" s="190" t="s">
        <v>60</v>
      </c>
      <c r="B84" s="190"/>
      <c r="C84" s="6"/>
      <c r="D84" s="6"/>
      <c r="E84" s="68" t="str">
        <f aca="true" t="shared" si="19" ref="E84:L84">IF(E47=0,"-",((E47+E48)/E55*100))</f>
        <v>-</v>
      </c>
      <c r="F84" s="93" t="str">
        <f t="shared" si="19"/>
        <v>-</v>
      </c>
      <c r="G84" s="68">
        <f t="shared" si="19"/>
        <v>53.01376180875452</v>
      </c>
      <c r="H84" s="102">
        <f t="shared" si="19"/>
        <v>46.595444865821875</v>
      </c>
      <c r="I84" s="68">
        <f t="shared" si="19"/>
        <v>52.26529742791618</v>
      </c>
      <c r="J84" s="178">
        <f t="shared" si="19"/>
        <v>47.23116671024362</v>
      </c>
      <c r="K84" s="102">
        <f t="shared" si="19"/>
        <v>49.50338455844147</v>
      </c>
      <c r="L84" s="93">
        <f t="shared" si="19"/>
        <v>45.26095651692298</v>
      </c>
      <c r="M84" s="13"/>
    </row>
    <row r="85" spans="1:13" ht="15" customHeight="1">
      <c r="A85" s="190" t="s">
        <v>61</v>
      </c>
      <c r="B85" s="190"/>
      <c r="C85" s="6"/>
      <c r="D85" s="6"/>
      <c r="E85" s="65" t="str">
        <f aca="true" t="shared" si="20" ref="E85:L85">IF((E51+E49-E43-E41-E37)=0,"-",(E51+E49-E43-E41-E37))</f>
        <v>-</v>
      </c>
      <c r="F85" s="1" t="str">
        <f t="shared" si="20"/>
        <v>-</v>
      </c>
      <c r="G85" s="65">
        <f t="shared" si="20"/>
        <v>524.399</v>
      </c>
      <c r="H85" s="103">
        <f t="shared" si="20"/>
        <v>643.0219999999999</v>
      </c>
      <c r="I85" s="65">
        <f t="shared" si="20"/>
        <v>562.428</v>
      </c>
      <c r="J85" s="1">
        <f t="shared" si="20"/>
        <v>570.0840000000001</v>
      </c>
      <c r="K85" s="103">
        <f t="shared" si="20"/>
        <v>508.7390000000001</v>
      </c>
      <c r="L85" s="1">
        <f t="shared" si="20"/>
        <v>552.7180000000001</v>
      </c>
      <c r="M85" s="13"/>
    </row>
    <row r="86" spans="1:12" ht="15" customHeight="1">
      <c r="A86" s="190" t="s">
        <v>62</v>
      </c>
      <c r="B86" s="190"/>
      <c r="C86" s="3"/>
      <c r="D86" s="3"/>
      <c r="E86" s="66" t="str">
        <f aca="true" t="shared" si="21" ref="E86:L86">IF((E47=0),"-",((E51+E49)/(E47+E48)))</f>
        <v>-</v>
      </c>
      <c r="F86" s="2" t="str">
        <f t="shared" si="21"/>
        <v>-</v>
      </c>
      <c r="G86" s="66">
        <f t="shared" si="21"/>
        <v>0.6480767983244676</v>
      </c>
      <c r="H86" s="104">
        <f t="shared" si="21"/>
        <v>0.794952124335952</v>
      </c>
      <c r="I86" s="66">
        <f t="shared" si="21"/>
        <v>0.6998592149161204</v>
      </c>
      <c r="J86" s="33">
        <f t="shared" si="21"/>
        <v>0.8056331295287892</v>
      </c>
      <c r="K86" s="104">
        <f t="shared" si="21"/>
        <v>0.8266530357538268</v>
      </c>
      <c r="L86" s="2">
        <f t="shared" si="21"/>
        <v>0.9424626956992243</v>
      </c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628</v>
      </c>
      <c r="J87" s="17">
        <v>630</v>
      </c>
      <c r="K87" s="149">
        <v>501</v>
      </c>
      <c r="L87" s="17">
        <v>591</v>
      </c>
    </row>
    <row r="88" spans="1:12" ht="15" customHeight="1">
      <c r="A88" s="121" t="s">
        <v>106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5"/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5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4.57421875" style="0" customWidth="1"/>
    <col min="14" max="14" width="3.421875" style="0" customWidth="1"/>
    <col min="15" max="15" width="3.28125" style="0" customWidth="1"/>
    <col min="16" max="18" width="9.140625" style="0" customWidth="1"/>
  </cols>
  <sheetData>
    <row r="1" spans="1:12" ht="18" customHeight="1">
      <c r="A1" s="189" t="s">
        <v>116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69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 t="s">
        <v>7</v>
      </c>
      <c r="F5" s="59" t="s">
        <v>7</v>
      </c>
      <c r="G5" s="59" t="s">
        <v>7</v>
      </c>
      <c r="H5" s="59" t="s">
        <v>7</v>
      </c>
      <c r="I5" s="59" t="s">
        <v>7</v>
      </c>
      <c r="J5" s="59"/>
      <c r="K5" s="59"/>
      <c r="L5" s="59"/>
    </row>
    <row r="6" ht="1.5" customHeight="1"/>
    <row r="7" spans="1:15" ht="15" customHeight="1">
      <c r="A7" s="27" t="s">
        <v>10</v>
      </c>
      <c r="B7" s="6"/>
      <c r="C7" s="6"/>
      <c r="D7" s="6"/>
      <c r="E7" s="81">
        <v>6.612</v>
      </c>
      <c r="F7" s="82">
        <v>5.899000000000001</v>
      </c>
      <c r="G7" s="81">
        <v>12.869</v>
      </c>
      <c r="H7" s="116">
        <v>11.592</v>
      </c>
      <c r="I7" s="81">
        <v>24.245</v>
      </c>
      <c r="J7" s="82">
        <v>21.51</v>
      </c>
      <c r="K7" s="116"/>
      <c r="L7" s="82"/>
      <c r="M7" s="35"/>
      <c r="N7" s="35"/>
      <c r="O7" s="35"/>
    </row>
    <row r="8" spans="1:15" ht="15" customHeight="1">
      <c r="A8" s="27" t="s">
        <v>11</v>
      </c>
      <c r="B8" s="3"/>
      <c r="C8" s="3"/>
      <c r="D8" s="3"/>
      <c r="E8" s="83">
        <v>-5.379</v>
      </c>
      <c r="F8" s="84">
        <v>-3.4929999999999994</v>
      </c>
      <c r="G8" s="83">
        <v>-9.127</v>
      </c>
      <c r="H8" s="145">
        <v>-7.086</v>
      </c>
      <c r="I8" s="83">
        <v>-14.519</v>
      </c>
      <c r="J8" s="84">
        <v>-13.886000000000001</v>
      </c>
      <c r="K8" s="145"/>
      <c r="L8" s="84"/>
      <c r="M8" s="35"/>
      <c r="N8" s="35"/>
      <c r="O8" s="35"/>
    </row>
    <row r="9" spans="1:15" ht="15" customHeight="1">
      <c r="A9" s="27" t="s">
        <v>12</v>
      </c>
      <c r="B9" s="3"/>
      <c r="C9" s="3"/>
      <c r="D9" s="3"/>
      <c r="E9" s="83">
        <v>0.013</v>
      </c>
      <c r="F9" s="84">
        <v>0.007999999999999998</v>
      </c>
      <c r="G9" s="83">
        <v>0.022</v>
      </c>
      <c r="H9" s="145">
        <v>0.018</v>
      </c>
      <c r="I9" s="83">
        <v>0.036</v>
      </c>
      <c r="J9" s="84">
        <v>0.031</v>
      </c>
      <c r="K9" s="145"/>
      <c r="L9" s="84"/>
      <c r="M9" s="35"/>
      <c r="N9" s="35"/>
      <c r="O9" s="35"/>
    </row>
    <row r="10" spans="1:15" ht="15" customHeight="1">
      <c r="A10" s="27" t="s">
        <v>13</v>
      </c>
      <c r="B10" s="3"/>
      <c r="C10" s="3"/>
      <c r="D10" s="3"/>
      <c r="E10" s="83"/>
      <c r="F10" s="84"/>
      <c r="G10" s="83"/>
      <c r="H10" s="145"/>
      <c r="I10" s="83"/>
      <c r="J10" s="84"/>
      <c r="K10" s="145"/>
      <c r="L10" s="84"/>
      <c r="M10" s="35"/>
      <c r="N10" s="35"/>
      <c r="O10" s="35"/>
    </row>
    <row r="11" spans="1:15" ht="15" customHeight="1">
      <c r="A11" s="28" t="s">
        <v>14</v>
      </c>
      <c r="B11" s="21"/>
      <c r="C11" s="21"/>
      <c r="D11" s="21"/>
      <c r="E11" s="85"/>
      <c r="F11" s="86"/>
      <c r="G11" s="85"/>
      <c r="H11" s="146"/>
      <c r="I11" s="85"/>
      <c r="J11" s="86"/>
      <c r="K11" s="146"/>
      <c r="L11" s="86"/>
      <c r="M11" s="35"/>
      <c r="N11" s="35"/>
      <c r="O11" s="35"/>
    </row>
    <row r="12" spans="1:15" ht="15" customHeight="1">
      <c r="A12" s="10" t="s">
        <v>0</v>
      </c>
      <c r="B12" s="10"/>
      <c r="C12" s="10"/>
      <c r="D12" s="10"/>
      <c r="E12" s="81">
        <f aca="true" t="shared" si="0" ref="E12:J12">SUM(E7:E11)</f>
        <v>1.2460000000000004</v>
      </c>
      <c r="F12" s="82">
        <f t="shared" si="0"/>
        <v>2.4140000000000015</v>
      </c>
      <c r="G12" s="81">
        <f t="shared" si="0"/>
        <v>3.763999999999999</v>
      </c>
      <c r="H12" s="116">
        <f t="shared" si="0"/>
        <v>4.524</v>
      </c>
      <c r="I12" s="81">
        <f t="shared" si="0"/>
        <v>9.762</v>
      </c>
      <c r="J12" s="82">
        <f t="shared" si="0"/>
        <v>7.655</v>
      </c>
      <c r="K12" s="116"/>
      <c r="L12" s="82"/>
      <c r="M12" s="35"/>
      <c r="N12" s="35"/>
      <c r="O12" s="35"/>
    </row>
    <row r="13" spans="1:15" ht="15" customHeight="1">
      <c r="A13" s="28" t="s">
        <v>76</v>
      </c>
      <c r="B13" s="21"/>
      <c r="C13" s="21"/>
      <c r="D13" s="21"/>
      <c r="E13" s="85">
        <v>-0.5169999999999999</v>
      </c>
      <c r="F13" s="86">
        <v>-0.44699999999999995</v>
      </c>
      <c r="G13" s="85">
        <v>-1.045</v>
      </c>
      <c r="H13" s="146">
        <v>-0.852</v>
      </c>
      <c r="I13" s="85">
        <v>-1.763</v>
      </c>
      <c r="J13" s="86">
        <v>-1.586</v>
      </c>
      <c r="K13" s="146"/>
      <c r="L13" s="86"/>
      <c r="M13" s="35"/>
      <c r="N13" s="35"/>
      <c r="O13" s="35"/>
    </row>
    <row r="14" spans="1:15" ht="15" customHeight="1">
      <c r="A14" s="10" t="s">
        <v>1</v>
      </c>
      <c r="B14" s="10"/>
      <c r="C14" s="10"/>
      <c r="D14" s="10"/>
      <c r="E14" s="81">
        <f aca="true" t="shared" si="1" ref="E14:J14">SUM(E12:E13)</f>
        <v>0.7290000000000005</v>
      </c>
      <c r="F14" s="82">
        <f t="shared" si="1"/>
        <v>1.9670000000000014</v>
      </c>
      <c r="G14" s="81">
        <f t="shared" si="1"/>
        <v>2.718999999999999</v>
      </c>
      <c r="H14" s="116">
        <f t="shared" si="1"/>
        <v>3.672</v>
      </c>
      <c r="I14" s="81">
        <f t="shared" si="1"/>
        <v>7.9990000000000006</v>
      </c>
      <c r="J14" s="82">
        <f t="shared" si="1"/>
        <v>6.069</v>
      </c>
      <c r="K14" s="116"/>
      <c r="L14" s="82"/>
      <c r="M14" s="35"/>
      <c r="N14" s="35"/>
      <c r="O14" s="35"/>
    </row>
    <row r="15" spans="1:15" ht="15" customHeight="1">
      <c r="A15" s="27" t="s">
        <v>16</v>
      </c>
      <c r="B15" s="4"/>
      <c r="C15" s="4"/>
      <c r="D15" s="4"/>
      <c r="E15" s="83">
        <v>-0.46900000000000003</v>
      </c>
      <c r="F15" s="84">
        <v>-0.45400000000000007</v>
      </c>
      <c r="G15" s="83">
        <v>-0.937</v>
      </c>
      <c r="H15" s="145">
        <v>-0.937</v>
      </c>
      <c r="I15" s="83">
        <v>-1.873</v>
      </c>
      <c r="J15" s="84">
        <v>-1.669</v>
      </c>
      <c r="K15" s="145"/>
      <c r="L15" s="84"/>
      <c r="M15" s="35"/>
      <c r="N15" s="35"/>
      <c r="O15" s="35"/>
    </row>
    <row r="16" spans="1:15" ht="15" customHeight="1">
      <c r="A16" s="28" t="s">
        <v>17</v>
      </c>
      <c r="B16" s="21"/>
      <c r="C16" s="21"/>
      <c r="D16" s="21"/>
      <c r="E16" s="85"/>
      <c r="F16" s="86"/>
      <c r="G16" s="85"/>
      <c r="H16" s="146"/>
      <c r="I16" s="85"/>
      <c r="J16" s="86"/>
      <c r="K16" s="146"/>
      <c r="L16" s="86"/>
      <c r="M16" s="35"/>
      <c r="N16" s="35"/>
      <c r="O16" s="35"/>
    </row>
    <row r="17" spans="1:15" ht="15" customHeight="1">
      <c r="A17" s="10" t="s">
        <v>2</v>
      </c>
      <c r="B17" s="10"/>
      <c r="C17" s="10"/>
      <c r="D17" s="10"/>
      <c r="E17" s="81">
        <f aca="true" t="shared" si="2" ref="E17:J17">SUM(E14:E16)</f>
        <v>0.2600000000000005</v>
      </c>
      <c r="F17" s="82">
        <f t="shared" si="2"/>
        <v>1.5130000000000012</v>
      </c>
      <c r="G17" s="81">
        <f t="shared" si="2"/>
        <v>1.781999999999999</v>
      </c>
      <c r="H17" s="116">
        <f t="shared" si="2"/>
        <v>2.7350000000000003</v>
      </c>
      <c r="I17" s="81">
        <f t="shared" si="2"/>
        <v>6.126</v>
      </c>
      <c r="J17" s="82">
        <f t="shared" si="2"/>
        <v>4.4</v>
      </c>
      <c r="K17" s="116"/>
      <c r="L17" s="82"/>
      <c r="M17" s="35"/>
      <c r="N17" s="35"/>
      <c r="O17" s="35"/>
    </row>
    <row r="18" spans="1:15" ht="15" customHeight="1">
      <c r="A18" s="27" t="s">
        <v>18</v>
      </c>
      <c r="B18" s="3"/>
      <c r="C18" s="3"/>
      <c r="D18" s="3"/>
      <c r="E18" s="83"/>
      <c r="F18" s="84"/>
      <c r="G18" s="83"/>
      <c r="H18" s="145"/>
      <c r="I18" s="83"/>
      <c r="J18" s="84">
        <v>0.044</v>
      </c>
      <c r="K18" s="145"/>
      <c r="L18" s="84"/>
      <c r="M18" s="35"/>
      <c r="N18" s="35"/>
      <c r="O18" s="35"/>
    </row>
    <row r="19" spans="1:15" ht="15" customHeight="1">
      <c r="A19" s="28" t="s">
        <v>19</v>
      </c>
      <c r="B19" s="21"/>
      <c r="C19" s="21"/>
      <c r="D19" s="21"/>
      <c r="E19" s="85">
        <v>-0.363</v>
      </c>
      <c r="F19" s="86">
        <v>-0.363</v>
      </c>
      <c r="G19" s="85">
        <v>-0.863</v>
      </c>
      <c r="H19" s="146">
        <v>-0.863</v>
      </c>
      <c r="I19" s="85">
        <v>-2</v>
      </c>
      <c r="J19" s="86">
        <v>-1.161</v>
      </c>
      <c r="K19" s="146"/>
      <c r="L19" s="86"/>
      <c r="M19" s="35"/>
      <c r="N19" s="35"/>
      <c r="O19" s="35"/>
    </row>
    <row r="20" spans="1:15" ht="15" customHeight="1">
      <c r="A20" s="10" t="s">
        <v>3</v>
      </c>
      <c r="B20" s="10"/>
      <c r="C20" s="10"/>
      <c r="D20" s="10"/>
      <c r="E20" s="81">
        <f aca="true" t="shared" si="3" ref="E20:J20">SUM(E17:E19)</f>
        <v>-0.10299999999999948</v>
      </c>
      <c r="F20" s="82">
        <f t="shared" si="3"/>
        <v>1.1500000000000012</v>
      </c>
      <c r="G20" s="81">
        <f t="shared" si="3"/>
        <v>0.9189999999999989</v>
      </c>
      <c r="H20" s="116">
        <f t="shared" si="3"/>
        <v>1.8720000000000003</v>
      </c>
      <c r="I20" s="81">
        <f t="shared" si="3"/>
        <v>4.126</v>
      </c>
      <c r="J20" s="82">
        <f t="shared" si="3"/>
        <v>3.283</v>
      </c>
      <c r="K20" s="116"/>
      <c r="L20" s="82"/>
      <c r="M20" s="35"/>
      <c r="N20" s="35"/>
      <c r="O20" s="35"/>
    </row>
    <row r="21" spans="1:15" ht="15" customHeight="1">
      <c r="A21" s="27" t="s">
        <v>20</v>
      </c>
      <c r="B21" s="3"/>
      <c r="C21" s="3"/>
      <c r="D21" s="3"/>
      <c r="E21" s="83"/>
      <c r="F21" s="84"/>
      <c r="G21" s="83"/>
      <c r="H21" s="145"/>
      <c r="I21" s="83"/>
      <c r="J21" s="84">
        <v>-0.9929999999999999</v>
      </c>
      <c r="K21" s="145"/>
      <c r="L21" s="84"/>
      <c r="M21" s="35"/>
      <c r="N21" s="35"/>
      <c r="O21" s="35"/>
    </row>
    <row r="22" spans="1:15" ht="15" customHeight="1">
      <c r="A22" s="28" t="s">
        <v>83</v>
      </c>
      <c r="B22" s="23"/>
      <c r="C22" s="23"/>
      <c r="D22" s="23"/>
      <c r="E22" s="85"/>
      <c r="F22" s="86"/>
      <c r="G22" s="85"/>
      <c r="H22" s="146"/>
      <c r="I22" s="85"/>
      <c r="J22" s="86"/>
      <c r="K22" s="146"/>
      <c r="L22" s="86"/>
      <c r="M22" s="35"/>
      <c r="N22" s="35"/>
      <c r="O22" s="35"/>
    </row>
    <row r="23" spans="1:15" ht="15" customHeight="1">
      <c r="A23" s="31" t="s">
        <v>21</v>
      </c>
      <c r="B23" s="11"/>
      <c r="C23" s="11"/>
      <c r="D23" s="11"/>
      <c r="E23" s="81">
        <f aca="true" t="shared" si="4" ref="E23:J23">SUM(E20:E22)</f>
        <v>-0.10299999999999948</v>
      </c>
      <c r="F23" s="82">
        <f t="shared" si="4"/>
        <v>1.1500000000000012</v>
      </c>
      <c r="G23" s="81">
        <f t="shared" si="4"/>
        <v>0.9189999999999989</v>
      </c>
      <c r="H23" s="116">
        <f t="shared" si="4"/>
        <v>1.8720000000000003</v>
      </c>
      <c r="I23" s="81">
        <f t="shared" si="4"/>
        <v>4.126</v>
      </c>
      <c r="J23" s="82">
        <f t="shared" si="4"/>
        <v>2.29</v>
      </c>
      <c r="K23" s="116"/>
      <c r="L23" s="82"/>
      <c r="M23" s="35"/>
      <c r="N23" s="35"/>
      <c r="O23" s="35"/>
    </row>
    <row r="24" spans="1:15" ht="15" customHeight="1">
      <c r="A24" s="27" t="s">
        <v>22</v>
      </c>
      <c r="B24" s="3"/>
      <c r="C24" s="3"/>
      <c r="D24" s="3"/>
      <c r="E24" s="83">
        <f aca="true" t="shared" si="5" ref="E24:J24">E23-E25</f>
        <v>-0.10299999999999948</v>
      </c>
      <c r="F24" s="84">
        <f t="shared" si="5"/>
        <v>1.1500000000000012</v>
      </c>
      <c r="G24" s="83">
        <f t="shared" si="5"/>
        <v>0.9189999999999989</v>
      </c>
      <c r="H24" s="145">
        <f t="shared" si="5"/>
        <v>1.8720000000000003</v>
      </c>
      <c r="I24" s="83">
        <f t="shared" si="5"/>
        <v>4.126</v>
      </c>
      <c r="J24" s="84">
        <f t="shared" si="5"/>
        <v>2.29</v>
      </c>
      <c r="K24" s="145"/>
      <c r="L24" s="84"/>
      <c r="M24" s="35"/>
      <c r="N24" s="35"/>
      <c r="O24" s="35"/>
    </row>
    <row r="25" spans="1:15" ht="15" customHeight="1">
      <c r="A25" s="27" t="s">
        <v>85</v>
      </c>
      <c r="B25" s="3"/>
      <c r="C25" s="3"/>
      <c r="D25" s="3"/>
      <c r="E25" s="83"/>
      <c r="F25" s="84"/>
      <c r="G25" s="83"/>
      <c r="H25" s="145"/>
      <c r="I25" s="83"/>
      <c r="J25" s="84"/>
      <c r="K25" s="145"/>
      <c r="L25" s="84"/>
      <c r="M25" s="35"/>
      <c r="N25" s="35"/>
      <c r="O25" s="35"/>
    </row>
    <row r="26" spans="1:15" ht="10.5" customHeight="1">
      <c r="A26" s="3"/>
      <c r="B26" s="3"/>
      <c r="C26" s="3"/>
      <c r="D26" s="3"/>
      <c r="E26" s="83"/>
      <c r="F26" s="45"/>
      <c r="G26" s="83"/>
      <c r="H26" s="145"/>
      <c r="I26" s="83"/>
      <c r="J26" s="84"/>
      <c r="K26" s="45"/>
      <c r="L26" s="45"/>
      <c r="M26" s="35"/>
      <c r="N26" s="35"/>
      <c r="O26" s="35"/>
    </row>
    <row r="27" spans="1:15" ht="15" customHeight="1">
      <c r="A27" s="162" t="s">
        <v>97</v>
      </c>
      <c r="B27" s="163"/>
      <c r="C27" s="163"/>
      <c r="D27" s="163"/>
      <c r="E27" s="172">
        <v>-1.296</v>
      </c>
      <c r="F27" s="165"/>
      <c r="G27" s="172">
        <v>-1.296</v>
      </c>
      <c r="H27" s="173"/>
      <c r="I27" s="172"/>
      <c r="J27" s="176"/>
      <c r="K27" s="165"/>
      <c r="L27" s="165"/>
      <c r="M27" s="35"/>
      <c r="N27" s="35"/>
      <c r="O27" s="35"/>
    </row>
    <row r="28" spans="1:15" ht="15" customHeight="1">
      <c r="A28" s="167" t="s">
        <v>98</v>
      </c>
      <c r="B28" s="168"/>
      <c r="C28" s="168"/>
      <c r="D28" s="168"/>
      <c r="E28" s="174">
        <f aca="true" t="shared" si="6" ref="E28:J28">E14-E27</f>
        <v>2.0250000000000004</v>
      </c>
      <c r="F28" s="177">
        <f t="shared" si="6"/>
        <v>1.9670000000000014</v>
      </c>
      <c r="G28" s="174">
        <f t="shared" si="6"/>
        <v>4.014999999999999</v>
      </c>
      <c r="H28" s="175">
        <f t="shared" si="6"/>
        <v>3.672</v>
      </c>
      <c r="I28" s="174">
        <f t="shared" si="6"/>
        <v>7.9990000000000006</v>
      </c>
      <c r="J28" s="177">
        <f t="shared" si="6"/>
        <v>6.069</v>
      </c>
      <c r="K28" s="177"/>
      <c r="L28" s="177"/>
      <c r="M28" s="35"/>
      <c r="N28" s="35"/>
      <c r="O28" s="35"/>
    </row>
    <row r="29" spans="1:15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35"/>
      <c r="N29" s="35"/>
      <c r="O29" s="35"/>
    </row>
    <row r="30" spans="1:15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  <c r="M30" s="35"/>
      <c r="N30" s="35"/>
      <c r="O30" s="35"/>
    </row>
    <row r="31" spans="1:15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  <c r="M31" s="35"/>
      <c r="N31" s="35"/>
      <c r="O31" s="35"/>
    </row>
    <row r="32" spans="1:15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>
        <f>IF(J$5=0,"",J$5)</f>
      </c>
      <c r="K32" s="76">
        <f>IF(K$5=0,"",K$5)</f>
      </c>
      <c r="L32" s="76"/>
      <c r="M32" s="35"/>
      <c r="N32" s="35"/>
      <c r="O32" s="35"/>
    </row>
    <row r="33" spans="5:15" ht="1.5" customHeight="1">
      <c r="E33" s="36"/>
      <c r="F33" s="36"/>
      <c r="G33" s="77"/>
      <c r="H33" s="77"/>
      <c r="I33" s="77"/>
      <c r="J33" s="36"/>
      <c r="K33" s="36"/>
      <c r="L33" s="36"/>
      <c r="M33" s="35"/>
      <c r="N33" s="35"/>
      <c r="O33" s="35"/>
    </row>
    <row r="34" spans="1:15" ht="15" customHeight="1">
      <c r="A34" s="27" t="s">
        <v>4</v>
      </c>
      <c r="B34" s="7"/>
      <c r="C34" s="7"/>
      <c r="D34" s="7"/>
      <c r="E34" s="71"/>
      <c r="F34" s="45"/>
      <c r="G34" s="83">
        <v>74.945</v>
      </c>
      <c r="H34" s="145"/>
      <c r="I34" s="83"/>
      <c r="J34" s="84">
        <v>23.391</v>
      </c>
      <c r="K34" s="145"/>
      <c r="L34" s="84"/>
      <c r="M34" s="35"/>
      <c r="N34" s="35"/>
      <c r="O34" s="35"/>
    </row>
    <row r="35" spans="1:15" ht="15" customHeight="1">
      <c r="A35" s="27" t="s">
        <v>23</v>
      </c>
      <c r="B35" s="6"/>
      <c r="C35" s="6"/>
      <c r="D35" s="6"/>
      <c r="E35" s="71"/>
      <c r="F35" s="45"/>
      <c r="G35" s="83">
        <v>10.847999999999999</v>
      </c>
      <c r="H35" s="145"/>
      <c r="I35" s="83"/>
      <c r="J35" s="84">
        <v>13.528</v>
      </c>
      <c r="K35" s="145"/>
      <c r="L35" s="84"/>
      <c r="M35" s="35"/>
      <c r="N35" s="35"/>
      <c r="O35" s="35"/>
    </row>
    <row r="36" spans="1:15" ht="15" customHeight="1">
      <c r="A36" s="27" t="s">
        <v>24</v>
      </c>
      <c r="B36" s="6"/>
      <c r="C36" s="6"/>
      <c r="D36" s="6"/>
      <c r="E36" s="71"/>
      <c r="F36" s="45"/>
      <c r="G36" s="83">
        <v>5.830000000000001</v>
      </c>
      <c r="H36" s="145"/>
      <c r="I36" s="83"/>
      <c r="J36" s="84">
        <v>5.154</v>
      </c>
      <c r="K36" s="145"/>
      <c r="L36" s="84"/>
      <c r="M36" s="35"/>
      <c r="N36" s="35"/>
      <c r="O36" s="35"/>
    </row>
    <row r="37" spans="1:15" ht="15" customHeight="1">
      <c r="A37" s="27" t="s">
        <v>25</v>
      </c>
      <c r="B37" s="6"/>
      <c r="C37" s="6"/>
      <c r="D37" s="6"/>
      <c r="E37" s="71"/>
      <c r="F37" s="45"/>
      <c r="G37" s="83"/>
      <c r="H37" s="145"/>
      <c r="I37" s="83"/>
      <c r="J37" s="84"/>
      <c r="K37" s="145"/>
      <c r="L37" s="84"/>
      <c r="M37" s="35"/>
      <c r="N37" s="35"/>
      <c r="O37" s="35"/>
    </row>
    <row r="38" spans="1:15" ht="15" customHeight="1">
      <c r="A38" s="28" t="s">
        <v>26</v>
      </c>
      <c r="B38" s="21"/>
      <c r="C38" s="21"/>
      <c r="D38" s="21"/>
      <c r="E38" s="70"/>
      <c r="F38" s="47"/>
      <c r="G38" s="85">
        <v>0.23</v>
      </c>
      <c r="H38" s="146"/>
      <c r="I38" s="85"/>
      <c r="J38" s="86">
        <v>0.184</v>
      </c>
      <c r="K38" s="146"/>
      <c r="L38" s="86"/>
      <c r="M38" s="35"/>
      <c r="N38" s="35"/>
      <c r="O38" s="35"/>
    </row>
    <row r="39" spans="1:15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91.853</v>
      </c>
      <c r="H39" s="95">
        <v>0</v>
      </c>
      <c r="I39" s="94">
        <v>0</v>
      </c>
      <c r="J39" s="82">
        <f>SUM(J34:J38)</f>
        <v>42.25699999999999</v>
      </c>
      <c r="K39" s="116"/>
      <c r="L39" s="82"/>
      <c r="M39" s="35"/>
      <c r="N39" s="35"/>
      <c r="O39" s="35"/>
    </row>
    <row r="40" spans="1:15" ht="15" customHeight="1">
      <c r="A40" s="27" t="s">
        <v>28</v>
      </c>
      <c r="B40" s="3"/>
      <c r="C40" s="3"/>
      <c r="D40" s="3"/>
      <c r="E40" s="71"/>
      <c r="F40" s="45"/>
      <c r="G40" s="83">
        <v>0.027</v>
      </c>
      <c r="H40" s="145"/>
      <c r="I40" s="83"/>
      <c r="J40" s="84">
        <v>0.092</v>
      </c>
      <c r="K40" s="145"/>
      <c r="L40" s="84"/>
      <c r="M40" s="35"/>
      <c r="N40" s="35"/>
      <c r="O40" s="35"/>
    </row>
    <row r="41" spans="1:15" ht="15" customHeight="1">
      <c r="A41" s="27" t="s">
        <v>29</v>
      </c>
      <c r="B41" s="3"/>
      <c r="C41" s="3"/>
      <c r="D41" s="3"/>
      <c r="E41" s="71"/>
      <c r="F41" s="45"/>
      <c r="G41" s="83"/>
      <c r="H41" s="145"/>
      <c r="I41" s="83"/>
      <c r="J41" s="84">
        <v>0.029</v>
      </c>
      <c r="K41" s="145"/>
      <c r="L41" s="84"/>
      <c r="M41" s="35"/>
      <c r="N41" s="35"/>
      <c r="O41" s="35"/>
    </row>
    <row r="42" spans="1:15" ht="15" customHeight="1">
      <c r="A42" s="27" t="s">
        <v>30</v>
      </c>
      <c r="B42" s="3"/>
      <c r="C42" s="3"/>
      <c r="D42" s="3"/>
      <c r="E42" s="71"/>
      <c r="F42" s="45"/>
      <c r="G42" s="83">
        <v>1.679</v>
      </c>
      <c r="H42" s="145"/>
      <c r="I42" s="83"/>
      <c r="J42" s="84">
        <v>1.568</v>
      </c>
      <c r="K42" s="145"/>
      <c r="L42" s="84"/>
      <c r="M42" s="35"/>
      <c r="N42" s="35"/>
      <c r="O42" s="35"/>
    </row>
    <row r="43" spans="1:15" ht="15" customHeight="1">
      <c r="A43" s="27" t="s">
        <v>31</v>
      </c>
      <c r="B43" s="3"/>
      <c r="C43" s="3"/>
      <c r="D43" s="3"/>
      <c r="E43" s="71"/>
      <c r="F43" s="45"/>
      <c r="G43" s="83">
        <v>1.928</v>
      </c>
      <c r="H43" s="145"/>
      <c r="I43" s="83"/>
      <c r="J43" s="84">
        <v>3.863</v>
      </c>
      <c r="K43" s="145"/>
      <c r="L43" s="84"/>
      <c r="M43" s="35"/>
      <c r="N43" s="35"/>
      <c r="O43" s="35"/>
    </row>
    <row r="44" spans="1:15" ht="15" customHeight="1">
      <c r="A44" s="28" t="s">
        <v>32</v>
      </c>
      <c r="B44" s="21"/>
      <c r="C44" s="21"/>
      <c r="D44" s="21"/>
      <c r="E44" s="70"/>
      <c r="F44" s="47"/>
      <c r="G44" s="85"/>
      <c r="H44" s="146"/>
      <c r="I44" s="85"/>
      <c r="J44" s="86"/>
      <c r="K44" s="146"/>
      <c r="L44" s="86"/>
      <c r="M44" s="35"/>
      <c r="N44" s="35"/>
      <c r="O44" s="35"/>
    </row>
    <row r="45" spans="1:15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3.634</v>
      </c>
      <c r="H45" s="97">
        <v>0</v>
      </c>
      <c r="I45" s="96">
        <v>0</v>
      </c>
      <c r="J45" s="90">
        <f>SUM(J40:J44)</f>
        <v>5.552</v>
      </c>
      <c r="K45" s="117"/>
      <c r="L45" s="90"/>
      <c r="M45" s="35"/>
      <c r="N45" s="35"/>
      <c r="O45" s="35"/>
    </row>
    <row r="46" spans="1:15" ht="15" customHeight="1">
      <c r="A46" s="29" t="s">
        <v>34</v>
      </c>
      <c r="B46" s="9"/>
      <c r="C46" s="9"/>
      <c r="D46" s="9"/>
      <c r="E46" s="94"/>
      <c r="F46" s="95"/>
      <c r="G46" s="94">
        <f>G45+G39</f>
        <v>95.487</v>
      </c>
      <c r="H46" s="95">
        <v>0</v>
      </c>
      <c r="I46" s="94">
        <v>0</v>
      </c>
      <c r="J46" s="82">
        <f>J39+J45</f>
        <v>47.80899999999999</v>
      </c>
      <c r="K46" s="116"/>
      <c r="L46" s="82"/>
      <c r="M46" s="35"/>
      <c r="N46" s="35"/>
      <c r="O46" s="35"/>
    </row>
    <row r="47" spans="1:15" ht="15" customHeight="1">
      <c r="A47" s="27" t="s">
        <v>35</v>
      </c>
      <c r="B47" s="3"/>
      <c r="C47" s="3"/>
      <c r="D47" s="3"/>
      <c r="E47" s="71"/>
      <c r="F47" s="45"/>
      <c r="G47" s="83">
        <v>45.227</v>
      </c>
      <c r="H47" s="145"/>
      <c r="I47" s="83"/>
      <c r="J47" s="84">
        <v>12.736</v>
      </c>
      <c r="K47" s="145"/>
      <c r="L47" s="84"/>
      <c r="M47" s="35"/>
      <c r="N47" s="35"/>
      <c r="O47" s="35"/>
    </row>
    <row r="48" spans="1:15" ht="15" customHeight="1">
      <c r="A48" s="27" t="s">
        <v>84</v>
      </c>
      <c r="B48" s="3"/>
      <c r="C48" s="3"/>
      <c r="D48" s="3"/>
      <c r="E48" s="71"/>
      <c r="F48" s="45"/>
      <c r="G48" s="83"/>
      <c r="H48" s="145"/>
      <c r="I48" s="83"/>
      <c r="J48" s="84"/>
      <c r="K48" s="145"/>
      <c r="L48" s="84"/>
      <c r="M48" s="35"/>
      <c r="N48" s="35"/>
      <c r="O48" s="35"/>
    </row>
    <row r="49" spans="1:15" ht="15" customHeight="1">
      <c r="A49" s="27" t="s">
        <v>36</v>
      </c>
      <c r="B49" s="3"/>
      <c r="C49" s="3"/>
      <c r="D49" s="3"/>
      <c r="E49" s="71"/>
      <c r="F49" s="45"/>
      <c r="G49" s="83"/>
      <c r="H49" s="145"/>
      <c r="I49" s="83"/>
      <c r="J49" s="84"/>
      <c r="K49" s="145"/>
      <c r="L49" s="84"/>
      <c r="M49" s="35"/>
      <c r="N49" s="35"/>
      <c r="O49" s="35"/>
    </row>
    <row r="50" spans="1:15" ht="15" customHeight="1">
      <c r="A50" s="27" t="s">
        <v>37</v>
      </c>
      <c r="B50" s="3"/>
      <c r="C50" s="3"/>
      <c r="D50" s="3"/>
      <c r="E50" s="71"/>
      <c r="F50" s="45"/>
      <c r="G50" s="83">
        <v>3.11</v>
      </c>
      <c r="H50" s="145"/>
      <c r="I50" s="83"/>
      <c r="J50" s="84">
        <v>3.506</v>
      </c>
      <c r="K50" s="145"/>
      <c r="L50" s="84"/>
      <c r="M50" s="35"/>
      <c r="N50" s="35"/>
      <c r="O50" s="35"/>
    </row>
    <row r="51" spans="1:15" ht="15" customHeight="1">
      <c r="A51" s="27" t="s">
        <v>38</v>
      </c>
      <c r="B51" s="3"/>
      <c r="C51" s="3"/>
      <c r="D51" s="3"/>
      <c r="E51" s="71"/>
      <c r="F51" s="45"/>
      <c r="G51" s="83">
        <v>38.659</v>
      </c>
      <c r="H51" s="145"/>
      <c r="I51" s="83"/>
      <c r="J51" s="84">
        <v>25.432</v>
      </c>
      <c r="K51" s="145"/>
      <c r="L51" s="84"/>
      <c r="M51" s="35"/>
      <c r="N51" s="35"/>
      <c r="O51" s="35"/>
    </row>
    <row r="52" spans="1:15" ht="15" customHeight="1">
      <c r="A52" s="27" t="s">
        <v>39</v>
      </c>
      <c r="B52" s="3"/>
      <c r="C52" s="3"/>
      <c r="D52" s="3"/>
      <c r="E52" s="71"/>
      <c r="F52" s="45"/>
      <c r="G52" s="83">
        <v>8.491</v>
      </c>
      <c r="H52" s="145"/>
      <c r="I52" s="83"/>
      <c r="J52" s="84">
        <v>6.135</v>
      </c>
      <c r="K52" s="145"/>
      <c r="L52" s="84"/>
      <c r="M52" s="35"/>
      <c r="N52" s="35"/>
      <c r="O52" s="35"/>
    </row>
    <row r="53" spans="1:15" ht="15" customHeight="1">
      <c r="A53" s="27" t="s">
        <v>77</v>
      </c>
      <c r="B53" s="3"/>
      <c r="C53" s="3"/>
      <c r="D53" s="3"/>
      <c r="E53" s="71"/>
      <c r="F53" s="45"/>
      <c r="G53" s="83"/>
      <c r="H53" s="145"/>
      <c r="I53" s="83"/>
      <c r="J53" s="84"/>
      <c r="K53" s="145"/>
      <c r="L53" s="84"/>
      <c r="M53" s="35"/>
      <c r="N53" s="35"/>
      <c r="O53" s="35"/>
    </row>
    <row r="54" spans="1:15" ht="15" customHeight="1">
      <c r="A54" s="28" t="s">
        <v>40</v>
      </c>
      <c r="B54" s="21"/>
      <c r="C54" s="21"/>
      <c r="D54" s="21"/>
      <c r="E54" s="70"/>
      <c r="F54" s="47"/>
      <c r="G54" s="85"/>
      <c r="H54" s="146"/>
      <c r="I54" s="85"/>
      <c r="J54" s="86"/>
      <c r="K54" s="146"/>
      <c r="L54" s="86"/>
      <c r="M54" s="35"/>
      <c r="N54" s="35"/>
      <c r="O54" s="35"/>
    </row>
    <row r="55" spans="1:15" ht="15" customHeight="1">
      <c r="A55" s="29" t="s">
        <v>41</v>
      </c>
      <c r="B55" s="9"/>
      <c r="C55" s="9"/>
      <c r="D55" s="9"/>
      <c r="E55" s="94"/>
      <c r="F55" s="95"/>
      <c r="G55" s="94">
        <f>SUM(G47:G54)</f>
        <v>95.487</v>
      </c>
      <c r="H55" s="95">
        <v>0</v>
      </c>
      <c r="I55" s="94">
        <v>0</v>
      </c>
      <c r="J55" s="82">
        <f>SUM(J47:J54)</f>
        <v>47.809</v>
      </c>
      <c r="K55" s="116"/>
      <c r="L55" s="82"/>
      <c r="M55" s="35"/>
      <c r="N55" s="35"/>
      <c r="O55" s="35"/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L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>
        <f>IF(J$5=0,"",J$5)</f>
      </c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42</v>
      </c>
      <c r="B61" s="190"/>
      <c r="C61" s="8"/>
      <c r="D61" s="8"/>
      <c r="E61" s="87"/>
      <c r="F61" s="88"/>
      <c r="G61" s="87"/>
      <c r="H61" s="147"/>
      <c r="I61" s="87"/>
      <c r="J61" s="88"/>
      <c r="K61" s="147"/>
      <c r="L61" s="88"/>
    </row>
    <row r="62" spans="1:12" ht="15" customHeight="1">
      <c r="A62" s="191" t="s">
        <v>43</v>
      </c>
      <c r="B62" s="191"/>
      <c r="C62" s="22"/>
      <c r="D62" s="22"/>
      <c r="E62" s="85"/>
      <c r="F62" s="86"/>
      <c r="G62" s="85"/>
      <c r="H62" s="146"/>
      <c r="I62" s="85"/>
      <c r="J62" s="86"/>
      <c r="K62" s="146"/>
      <c r="L62" s="86"/>
    </row>
    <row r="63" spans="1:12" ht="16.5" customHeight="1">
      <c r="A63" s="195" t="s">
        <v>44</v>
      </c>
      <c r="B63" s="195"/>
      <c r="C63" s="24"/>
      <c r="D63" s="24"/>
      <c r="E63" s="94">
        <v>0</v>
      </c>
      <c r="F63" s="95">
        <v>0</v>
      </c>
      <c r="G63" s="94">
        <v>0</v>
      </c>
      <c r="H63" s="95">
        <v>0</v>
      </c>
      <c r="I63" s="94">
        <v>0</v>
      </c>
      <c r="J63" s="95">
        <f>SUM(J61:J62)</f>
        <v>0</v>
      </c>
      <c r="K63" s="116"/>
      <c r="L63" s="116"/>
    </row>
    <row r="64" spans="1:12" ht="15" customHeight="1">
      <c r="A64" s="190" t="s">
        <v>45</v>
      </c>
      <c r="B64" s="190"/>
      <c r="C64" s="3"/>
      <c r="D64" s="3"/>
      <c r="E64" s="83"/>
      <c r="F64" s="84"/>
      <c r="G64" s="83"/>
      <c r="H64" s="145"/>
      <c r="I64" s="83"/>
      <c r="J64" s="84"/>
      <c r="K64" s="145"/>
      <c r="L64" s="84"/>
    </row>
    <row r="65" spans="1:12" ht="15" customHeight="1">
      <c r="A65" s="191" t="s">
        <v>78</v>
      </c>
      <c r="B65" s="191"/>
      <c r="C65" s="21"/>
      <c r="D65" s="21"/>
      <c r="E65" s="85"/>
      <c r="F65" s="86"/>
      <c r="G65" s="85"/>
      <c r="H65" s="146"/>
      <c r="I65" s="85"/>
      <c r="J65" s="86"/>
      <c r="K65" s="146"/>
      <c r="L65" s="86"/>
    </row>
    <row r="66" spans="1:12" s="40" customFormat="1" ht="16.5" customHeight="1">
      <c r="A66" s="127" t="s">
        <v>46</v>
      </c>
      <c r="B66" s="127"/>
      <c r="C66" s="25"/>
      <c r="D66" s="25"/>
      <c r="E66" s="94">
        <v>0</v>
      </c>
      <c r="F66" s="95">
        <v>0</v>
      </c>
      <c r="G66" s="94">
        <v>0</v>
      </c>
      <c r="H66" s="95">
        <v>0</v>
      </c>
      <c r="I66" s="94">
        <v>0</v>
      </c>
      <c r="J66" s="95">
        <f>SUM(J63:J65)</f>
        <v>0</v>
      </c>
      <c r="K66" s="116"/>
      <c r="L66" s="116"/>
    </row>
    <row r="67" spans="1:12" ht="15" customHeight="1">
      <c r="A67" s="191" t="s">
        <v>47</v>
      </c>
      <c r="B67" s="191"/>
      <c r="C67" s="26"/>
      <c r="D67" s="26"/>
      <c r="E67" s="85"/>
      <c r="F67" s="86"/>
      <c r="G67" s="85"/>
      <c r="H67" s="146"/>
      <c r="I67" s="85"/>
      <c r="J67" s="86"/>
      <c r="K67" s="146"/>
      <c r="L67" s="86"/>
    </row>
    <row r="68" spans="1:12" ht="16.5" customHeight="1">
      <c r="A68" s="195" t="s">
        <v>48</v>
      </c>
      <c r="B68" s="195"/>
      <c r="C68" s="9"/>
      <c r="D68" s="9"/>
      <c r="E68" s="94">
        <v>0</v>
      </c>
      <c r="F68" s="95">
        <v>0</v>
      </c>
      <c r="G68" s="94">
        <v>0</v>
      </c>
      <c r="H68" s="95">
        <v>0</v>
      </c>
      <c r="I68" s="94">
        <v>0</v>
      </c>
      <c r="J68" s="95">
        <f>SUM(J66:J67)</f>
        <v>0</v>
      </c>
      <c r="K68" s="116"/>
      <c r="L68" s="116"/>
    </row>
    <row r="69" spans="1:12" ht="15" customHeight="1">
      <c r="A69" s="190" t="s">
        <v>49</v>
      </c>
      <c r="B69" s="190"/>
      <c r="C69" s="3"/>
      <c r="D69" s="3"/>
      <c r="E69" s="83"/>
      <c r="F69" s="84"/>
      <c r="G69" s="83"/>
      <c r="H69" s="145"/>
      <c r="I69" s="83"/>
      <c r="J69" s="84"/>
      <c r="K69" s="145"/>
      <c r="L69" s="84"/>
    </row>
    <row r="70" spans="1:12" ht="15" customHeight="1">
      <c r="A70" s="190" t="s">
        <v>50</v>
      </c>
      <c r="B70" s="190"/>
      <c r="C70" s="3"/>
      <c r="D70" s="3"/>
      <c r="E70" s="83"/>
      <c r="F70" s="84"/>
      <c r="G70" s="83"/>
      <c r="H70" s="145"/>
      <c r="I70" s="83"/>
      <c r="J70" s="84"/>
      <c r="K70" s="145"/>
      <c r="L70" s="84"/>
    </row>
    <row r="71" spans="1:12" ht="15" customHeight="1">
      <c r="A71" s="190" t="s">
        <v>51</v>
      </c>
      <c r="B71" s="190"/>
      <c r="C71" s="3"/>
      <c r="D71" s="3"/>
      <c r="E71" s="83"/>
      <c r="F71" s="84"/>
      <c r="G71" s="83"/>
      <c r="H71" s="145"/>
      <c r="I71" s="83"/>
      <c r="J71" s="84"/>
      <c r="K71" s="145"/>
      <c r="L71" s="84"/>
    </row>
    <row r="72" spans="1:12" ht="15" customHeight="1">
      <c r="A72" s="191" t="s">
        <v>52</v>
      </c>
      <c r="B72" s="191"/>
      <c r="C72" s="21"/>
      <c r="D72" s="21"/>
      <c r="E72" s="85"/>
      <c r="F72" s="86"/>
      <c r="G72" s="85"/>
      <c r="H72" s="146"/>
      <c r="I72" s="85"/>
      <c r="J72" s="86"/>
      <c r="K72" s="146"/>
      <c r="L72" s="86"/>
    </row>
    <row r="73" spans="1:12" ht="16.5" customHeight="1">
      <c r="A73" s="32" t="s">
        <v>53</v>
      </c>
      <c r="B73" s="32"/>
      <c r="C73" s="19"/>
      <c r="D73" s="19"/>
      <c r="E73" s="182">
        <v>0</v>
      </c>
      <c r="F73" s="124">
        <v>0</v>
      </c>
      <c r="G73" s="182">
        <v>0</v>
      </c>
      <c r="H73" s="124">
        <v>0</v>
      </c>
      <c r="I73" s="182">
        <v>0</v>
      </c>
      <c r="J73" s="124">
        <f>SUM(J69:J72)</f>
        <v>0</v>
      </c>
      <c r="K73" s="120"/>
      <c r="L73" s="120"/>
    </row>
    <row r="74" spans="1:12" ht="16.5" customHeight="1">
      <c r="A74" s="195" t="s">
        <v>54</v>
      </c>
      <c r="B74" s="195"/>
      <c r="C74" s="9"/>
      <c r="D74" s="9"/>
      <c r="E74" s="94">
        <v>0</v>
      </c>
      <c r="F74" s="95">
        <v>0</v>
      </c>
      <c r="G74" s="94">
        <v>0</v>
      </c>
      <c r="H74" s="95">
        <v>0</v>
      </c>
      <c r="I74" s="94">
        <v>0</v>
      </c>
      <c r="J74" s="95">
        <f>SUM(J73+J68)</f>
        <v>0</v>
      </c>
      <c r="K74" s="116"/>
      <c r="L74" s="116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9" ref="F76:L76">F$3</f>
        <v>2012</v>
      </c>
      <c r="G76" s="56">
        <f>G$3</f>
        <v>2013</v>
      </c>
      <c r="H76" s="56">
        <f>H$3</f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  <c r="L76" s="56">
        <f t="shared" si="9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11.025408348457358</v>
      </c>
      <c r="F80" s="51">
        <f>IF(F14=0,"-",IF(F7=0,"-",F14/F7))*100</f>
        <v>33.34463468384474</v>
      </c>
      <c r="G80" s="64">
        <f>IF(G7=0,"",IF(G14=0,"",(G14/G7))*100)</f>
        <v>21.128292796643088</v>
      </c>
      <c r="H80" s="100">
        <f>IF(H7=0,"",IF(H14=0,"",(H14/H7))*100)</f>
        <v>31.67701863354037</v>
      </c>
      <c r="I80" s="98">
        <f>IF(I14=0,"-",IF(I7=0,"-",I14/I7))*100</f>
        <v>32.992369560734176</v>
      </c>
      <c r="J80" s="51">
        <f>IF(J14=0,"-",IF(J7=0,"-",J14/J7))*100</f>
        <v>28.214783821478377</v>
      </c>
      <c r="K80" s="148"/>
      <c r="L80" s="51"/>
    </row>
    <row r="81" spans="1:12" ht="15" customHeight="1">
      <c r="A81" s="190" t="s">
        <v>57</v>
      </c>
      <c r="B81" s="190"/>
      <c r="C81" s="6"/>
      <c r="D81" s="6"/>
      <c r="E81" s="64">
        <f aca="true" t="shared" si="10" ref="E81:J81">IF(E20=0,"-",IF(E7=0,"-",E20/E7)*100)</f>
        <v>-1.557773744706586</v>
      </c>
      <c r="F81" s="51">
        <f t="shared" si="10"/>
        <v>19.49482963214106</v>
      </c>
      <c r="G81" s="64">
        <f t="shared" si="10"/>
        <v>7.141192011811322</v>
      </c>
      <c r="H81" s="100">
        <f t="shared" si="10"/>
        <v>16.149068322981368</v>
      </c>
      <c r="I81" s="64">
        <f t="shared" si="10"/>
        <v>17.01794184367911</v>
      </c>
      <c r="J81" s="51">
        <f t="shared" si="10"/>
        <v>15.26266852626685</v>
      </c>
      <c r="K81" s="100"/>
      <c r="L81" s="51"/>
    </row>
    <row r="82" spans="1:12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 t="str">
        <f>IF((I47=0),"-",(I24/((I47+J47)/2)*100))</f>
        <v>-</v>
      </c>
      <c r="J82" s="148" t="s">
        <v>8</v>
      </c>
      <c r="K82" s="100"/>
      <c r="L82" s="51"/>
    </row>
    <row r="83" spans="1:12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 t="str">
        <f>IF((I47=0),"-",((I17+I18)/((I47+I48+I49+I51+J47+J48+J49+J51)/2)*100))</f>
        <v>-</v>
      </c>
      <c r="J83" s="148" t="s">
        <v>8</v>
      </c>
      <c r="K83" s="100"/>
      <c r="L83" s="52"/>
    </row>
    <row r="84" spans="1:12" ht="15" customHeight="1">
      <c r="A84" s="190" t="s">
        <v>60</v>
      </c>
      <c r="B84" s="190"/>
      <c r="C84" s="6"/>
      <c r="D84" s="6"/>
      <c r="E84" s="68" t="s">
        <v>8</v>
      </c>
      <c r="F84" s="93" t="s">
        <v>8</v>
      </c>
      <c r="G84" s="68" t="s">
        <v>79</v>
      </c>
      <c r="H84" s="102" t="str">
        <f>IF(H47=0,"-",((H47+H48)/H55*100))</f>
        <v>-</v>
      </c>
      <c r="I84" s="68" t="str">
        <f>IF(I47=0,"-",((I47+I48)/I55*100))</f>
        <v>-</v>
      </c>
      <c r="J84" s="178">
        <f>IF(J47=0,"-",((J47+J48)/J55*100))</f>
        <v>26.639335689932857</v>
      </c>
      <c r="K84" s="102"/>
      <c r="L84" s="93"/>
    </row>
    <row r="85" spans="1:12" ht="15" customHeight="1">
      <c r="A85" s="190" t="s">
        <v>61</v>
      </c>
      <c r="B85" s="190"/>
      <c r="C85" s="6"/>
      <c r="D85" s="6"/>
      <c r="E85" s="66" t="s">
        <v>8</v>
      </c>
      <c r="F85" s="33" t="s">
        <v>8</v>
      </c>
      <c r="G85" s="66">
        <f>IF((G51+G49-G43-G41-G37)=0,"-",(G51+G49-G43-G41-G37))</f>
        <v>36.731</v>
      </c>
      <c r="H85" s="104" t="str">
        <f>IF((H51+H49-H43-H41-H37)=0,"-",(H51+H49-H43-H41-H37))</f>
        <v>-</v>
      </c>
      <c r="I85" s="66" t="str">
        <f>IF((I51+I49-I43-I41-I37)=0,"-",(I51+I49-I43-I41-I37))</f>
        <v>-</v>
      </c>
      <c r="J85" s="33">
        <f>IF((J51+J49-J43-J41-J37)=0,"-",(J51+J49-J43-J41-J37))</f>
        <v>21.54</v>
      </c>
      <c r="K85" s="104"/>
      <c r="L85" s="33"/>
    </row>
    <row r="86" spans="1:12" ht="15" customHeight="1">
      <c r="A86" s="190" t="s">
        <v>62</v>
      </c>
      <c r="B86" s="190"/>
      <c r="C86" s="3"/>
      <c r="D86" s="3"/>
      <c r="E86" s="64" t="s">
        <v>8</v>
      </c>
      <c r="F86" s="2" t="s">
        <v>8</v>
      </c>
      <c r="G86" s="64" t="s">
        <v>79</v>
      </c>
      <c r="H86" s="100" t="str">
        <f>IF((H47=0),"-",((H51+H49)/(H47+H48)))</f>
        <v>-</v>
      </c>
      <c r="I86" s="64" t="str">
        <f>IF((I47=0),"-",((I51+I49)/(I47+I48)))</f>
        <v>-</v>
      </c>
      <c r="J86" s="51">
        <f>IF((J47=0),"-",((J51+J49)/(J47+J48)))</f>
        <v>1.996859296482412</v>
      </c>
      <c r="K86" s="100"/>
      <c r="L86" s="2"/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103</v>
      </c>
      <c r="J87" s="17">
        <v>90</v>
      </c>
      <c r="K87" s="149"/>
      <c r="L87" s="17"/>
    </row>
    <row r="88" spans="1:12" ht="15" customHeight="1">
      <c r="A88" s="5" t="s">
        <v>120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122"/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8:B68"/>
    <mergeCell ref="A69:B69"/>
    <mergeCell ref="A70:B70"/>
    <mergeCell ref="A67:B67"/>
    <mergeCell ref="A71:B71"/>
    <mergeCell ref="A72:B72"/>
    <mergeCell ref="A74:B74"/>
    <mergeCell ref="A85:B85"/>
    <mergeCell ref="A1:L1"/>
    <mergeCell ref="A61:B61"/>
    <mergeCell ref="A62:B62"/>
    <mergeCell ref="A63:B63"/>
    <mergeCell ref="A64:B64"/>
    <mergeCell ref="A65:B65"/>
    <mergeCell ref="A87:B87"/>
    <mergeCell ref="A80:B80"/>
    <mergeCell ref="A81:B81"/>
    <mergeCell ref="A83:B83"/>
    <mergeCell ref="A84:B84"/>
    <mergeCell ref="A86:B86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4" width="4.28125" style="0" customWidth="1"/>
    <col min="15" max="15" width="3.28125" style="0" customWidth="1"/>
    <col min="16" max="18" width="9.140625" style="0" customWidth="1"/>
  </cols>
  <sheetData>
    <row r="1" spans="1:12" ht="18" customHeight="1">
      <c r="A1" s="189" t="s">
        <v>119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 t="s">
        <v>7</v>
      </c>
      <c r="F5" s="59" t="s">
        <v>7</v>
      </c>
      <c r="G5" s="59" t="s">
        <v>7</v>
      </c>
      <c r="H5" s="59" t="s">
        <v>7</v>
      </c>
      <c r="I5" s="59" t="s">
        <v>7</v>
      </c>
      <c r="J5" s="59"/>
      <c r="K5" s="59"/>
      <c r="L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488.9229999999999</v>
      </c>
      <c r="F7" s="50">
        <v>537.3949999999999</v>
      </c>
      <c r="G7" s="72">
        <v>1121.012</v>
      </c>
      <c r="H7" s="101">
        <v>1160.264</v>
      </c>
      <c r="I7" s="72">
        <v>2576.641</v>
      </c>
      <c r="J7" s="82"/>
      <c r="K7" s="116"/>
      <c r="L7" s="50"/>
    </row>
    <row r="8" spans="1:12" ht="15" customHeight="1">
      <c r="A8" s="27" t="s">
        <v>11</v>
      </c>
      <c r="B8" s="3"/>
      <c r="C8" s="3"/>
      <c r="D8" s="3"/>
      <c r="E8" s="71">
        <v>-486.34299999999996</v>
      </c>
      <c r="F8" s="45">
        <v>-483.2979999999999</v>
      </c>
      <c r="G8" s="71">
        <v>-1029.379</v>
      </c>
      <c r="H8" s="139">
        <v>-1024.966</v>
      </c>
      <c r="I8" s="71">
        <v>-2158.896</v>
      </c>
      <c r="J8" s="84"/>
      <c r="K8" s="145"/>
      <c r="L8" s="45"/>
    </row>
    <row r="9" spans="1:12" ht="15" customHeight="1">
      <c r="A9" s="27" t="s">
        <v>12</v>
      </c>
      <c r="B9" s="3"/>
      <c r="C9" s="3"/>
      <c r="D9" s="3"/>
      <c r="E9" s="71">
        <v>12.389000000000003</v>
      </c>
      <c r="F9" s="45">
        <v>12.361999999999998</v>
      </c>
      <c r="G9" s="71">
        <v>69.992</v>
      </c>
      <c r="H9" s="139">
        <v>19.243</v>
      </c>
      <c r="I9" s="71">
        <v>44.604</v>
      </c>
      <c r="J9" s="84"/>
      <c r="K9" s="145"/>
      <c r="L9" s="45"/>
    </row>
    <row r="10" spans="1:12" ht="15" customHeight="1">
      <c r="A10" s="27" t="s">
        <v>13</v>
      </c>
      <c r="B10" s="3"/>
      <c r="C10" s="3"/>
      <c r="D10" s="3"/>
      <c r="E10" s="71">
        <v>1.7559999999999998</v>
      </c>
      <c r="F10" s="45">
        <v>5.864999999999999</v>
      </c>
      <c r="G10" s="71">
        <v>3.014</v>
      </c>
      <c r="H10" s="139">
        <v>9.729</v>
      </c>
      <c r="I10" s="71">
        <v>21.16</v>
      </c>
      <c r="J10" s="84"/>
      <c r="K10" s="145"/>
      <c r="L10" s="45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70"/>
      <c r="J11" s="86"/>
      <c r="K11" s="146"/>
      <c r="L11" s="47"/>
    </row>
    <row r="12" spans="1:12" ht="15" customHeight="1">
      <c r="A12" s="10" t="s">
        <v>0</v>
      </c>
      <c r="B12" s="10"/>
      <c r="C12" s="10"/>
      <c r="D12" s="10"/>
      <c r="E12" s="72">
        <f>SUM(E7:E11)</f>
        <v>16.72499999999993</v>
      </c>
      <c r="F12" s="50">
        <f>SUM(F7:F11)</f>
        <v>72.32399999999997</v>
      </c>
      <c r="G12" s="72">
        <f>SUM(G7:G11)</f>
        <v>164.63900000000007</v>
      </c>
      <c r="H12" s="101">
        <f>SUM(H7:H11)</f>
        <v>164.26999999999998</v>
      </c>
      <c r="I12" s="72">
        <f>SUM(I7:I11)</f>
        <v>483.5089999999999</v>
      </c>
      <c r="J12" s="82"/>
      <c r="K12" s="116"/>
      <c r="L12" s="50"/>
    </row>
    <row r="13" spans="1:12" ht="15" customHeight="1">
      <c r="A13" s="28" t="s">
        <v>76</v>
      </c>
      <c r="B13" s="21"/>
      <c r="C13" s="21"/>
      <c r="D13" s="21"/>
      <c r="E13" s="70">
        <v>-38.556999999999995</v>
      </c>
      <c r="F13" s="47">
        <v>-44.892</v>
      </c>
      <c r="G13" s="70">
        <v>-79.69599999999998</v>
      </c>
      <c r="H13" s="138">
        <v>-71.402</v>
      </c>
      <c r="I13" s="70">
        <v>-159.09</v>
      </c>
      <c r="J13" s="86"/>
      <c r="K13" s="146"/>
      <c r="L13" s="47"/>
    </row>
    <row r="14" spans="1:12" ht="15" customHeight="1">
      <c r="A14" s="10" t="s">
        <v>1</v>
      </c>
      <c r="B14" s="10"/>
      <c r="C14" s="10"/>
      <c r="D14" s="10"/>
      <c r="E14" s="72">
        <f>SUM(E12:E13)</f>
        <v>-21.832000000000065</v>
      </c>
      <c r="F14" s="50">
        <f>SUM(F12:F13)</f>
        <v>27.431999999999967</v>
      </c>
      <c r="G14" s="72">
        <f>SUM(G12:G13)</f>
        <v>84.94300000000008</v>
      </c>
      <c r="H14" s="101">
        <f>SUM(H12:H13)</f>
        <v>92.86799999999998</v>
      </c>
      <c r="I14" s="72">
        <f>SUM(I12:I13)</f>
        <v>324.41899999999987</v>
      </c>
      <c r="J14" s="82"/>
      <c r="K14" s="116"/>
      <c r="L14" s="50"/>
    </row>
    <row r="15" spans="1:12" ht="15" customHeight="1">
      <c r="A15" s="27" t="s">
        <v>16</v>
      </c>
      <c r="B15" s="4"/>
      <c r="C15" s="4"/>
      <c r="D15" s="4"/>
      <c r="E15" s="71">
        <v>-0.048</v>
      </c>
      <c r="F15" s="45"/>
      <c r="G15" s="71">
        <v>-0.048</v>
      </c>
      <c r="H15" s="139"/>
      <c r="I15" s="71"/>
      <c r="J15" s="84"/>
      <c r="K15" s="145"/>
      <c r="L15" s="45"/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70"/>
      <c r="J16" s="86"/>
      <c r="K16" s="146"/>
      <c r="L16" s="47"/>
    </row>
    <row r="17" spans="1:12" ht="15" customHeight="1">
      <c r="A17" s="10" t="s">
        <v>2</v>
      </c>
      <c r="B17" s="10"/>
      <c r="C17" s="10"/>
      <c r="D17" s="10"/>
      <c r="E17" s="72">
        <f>SUM(E14:E16)</f>
        <v>-21.880000000000063</v>
      </c>
      <c r="F17" s="50">
        <f>SUM(F14:F16)</f>
        <v>27.431999999999967</v>
      </c>
      <c r="G17" s="72">
        <f>SUM(G14:G16)</f>
        <v>84.89500000000008</v>
      </c>
      <c r="H17" s="101">
        <f>SUM(H14:H16)</f>
        <v>92.86799999999998</v>
      </c>
      <c r="I17" s="72">
        <f>SUM(I14:I16)</f>
        <v>324.41899999999987</v>
      </c>
      <c r="J17" s="82"/>
      <c r="K17" s="116"/>
      <c r="L17" s="50"/>
    </row>
    <row r="18" spans="1:12" ht="15" customHeight="1">
      <c r="A18" s="27" t="s">
        <v>18</v>
      </c>
      <c r="B18" s="3"/>
      <c r="C18" s="3"/>
      <c r="D18" s="3"/>
      <c r="E18" s="71">
        <v>6.435</v>
      </c>
      <c r="F18" s="45">
        <v>0.386</v>
      </c>
      <c r="G18" s="71">
        <v>6.435</v>
      </c>
      <c r="H18" s="139">
        <v>1.246</v>
      </c>
      <c r="I18" s="71">
        <v>1.625</v>
      </c>
      <c r="J18" s="84"/>
      <c r="K18" s="145"/>
      <c r="L18" s="45"/>
    </row>
    <row r="19" spans="1:12" ht="15" customHeight="1">
      <c r="A19" s="28" t="s">
        <v>19</v>
      </c>
      <c r="B19" s="21"/>
      <c r="C19" s="21"/>
      <c r="D19" s="21"/>
      <c r="E19" s="70">
        <v>-61.833</v>
      </c>
      <c r="F19" s="47">
        <v>-33.149</v>
      </c>
      <c r="G19" s="70">
        <v>-88.434</v>
      </c>
      <c r="H19" s="138">
        <v>-57.73</v>
      </c>
      <c r="I19" s="70">
        <v>-115.232</v>
      </c>
      <c r="J19" s="86"/>
      <c r="K19" s="146"/>
      <c r="L19" s="47"/>
    </row>
    <row r="20" spans="1:12" ht="15" customHeight="1">
      <c r="A20" s="10" t="s">
        <v>3</v>
      </c>
      <c r="B20" s="10"/>
      <c r="C20" s="10"/>
      <c r="D20" s="10"/>
      <c r="E20" s="72">
        <f>SUM(E17:E19)</f>
        <v>-77.27800000000006</v>
      </c>
      <c r="F20" s="50">
        <f>SUM(F17:F19)</f>
        <v>-5.331000000000035</v>
      </c>
      <c r="G20" s="72">
        <f>SUM(G17:G19)</f>
        <v>2.896000000000086</v>
      </c>
      <c r="H20" s="101">
        <f>SUM(H17:H19)</f>
        <v>36.38399999999998</v>
      </c>
      <c r="I20" s="72">
        <f>SUM(I17:I19)</f>
        <v>210.81199999999987</v>
      </c>
      <c r="J20" s="82"/>
      <c r="K20" s="116"/>
      <c r="L20" s="50"/>
    </row>
    <row r="21" spans="1:12" ht="15" customHeight="1">
      <c r="A21" s="27" t="s">
        <v>20</v>
      </c>
      <c r="B21" s="3"/>
      <c r="C21" s="3"/>
      <c r="D21" s="3"/>
      <c r="E21" s="71">
        <v>7.263</v>
      </c>
      <c r="F21" s="45">
        <v>0.4680000000000004</v>
      </c>
      <c r="G21" s="71">
        <v>6.234</v>
      </c>
      <c r="H21" s="139">
        <v>4.336</v>
      </c>
      <c r="I21" s="71">
        <v>-38.347</v>
      </c>
      <c r="J21" s="84"/>
      <c r="K21" s="145"/>
      <c r="L21" s="45"/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86"/>
      <c r="K22" s="146"/>
      <c r="L22" s="47"/>
    </row>
    <row r="23" spans="1:12" ht="15" customHeight="1">
      <c r="A23" s="31" t="s">
        <v>21</v>
      </c>
      <c r="B23" s="11"/>
      <c r="C23" s="11"/>
      <c r="D23" s="11"/>
      <c r="E23" s="72">
        <f>SUM(E20:E22)</f>
        <v>-70.01500000000006</v>
      </c>
      <c r="F23" s="50">
        <f>SUM(F20:F22)</f>
        <v>-4.863000000000035</v>
      </c>
      <c r="G23" s="72">
        <f>SUM(G20:G22)</f>
        <v>9.130000000000086</v>
      </c>
      <c r="H23" s="101">
        <f>SUM(H20:H22)</f>
        <v>40.71999999999998</v>
      </c>
      <c r="I23" s="72">
        <f>SUM(I20:I22)</f>
        <v>172.46499999999986</v>
      </c>
      <c r="J23" s="82"/>
      <c r="K23" s="116"/>
      <c r="L23" s="50"/>
    </row>
    <row r="24" spans="1:12" ht="15" customHeight="1">
      <c r="A24" s="27" t="s">
        <v>22</v>
      </c>
      <c r="B24" s="3"/>
      <c r="C24" s="3"/>
      <c r="D24" s="3"/>
      <c r="E24" s="71">
        <f>E23-E25</f>
        <v>-70.50100000000006</v>
      </c>
      <c r="F24" s="45">
        <f>F23-F25</f>
        <v>-4.863000000000035</v>
      </c>
      <c r="G24" s="71">
        <f>G23-G25</f>
        <v>8.644000000000085</v>
      </c>
      <c r="H24" s="139">
        <f>H23-H25</f>
        <v>40.71999999999998</v>
      </c>
      <c r="I24" s="71">
        <f>I23-I25</f>
        <v>172.46499999999986</v>
      </c>
      <c r="J24" s="84"/>
      <c r="K24" s="145"/>
      <c r="L24" s="84"/>
    </row>
    <row r="25" spans="1:12" ht="15" customHeight="1">
      <c r="A25" s="27" t="s">
        <v>85</v>
      </c>
      <c r="B25" s="3"/>
      <c r="C25" s="3"/>
      <c r="D25" s="3"/>
      <c r="E25" s="71">
        <v>0.486</v>
      </c>
      <c r="F25" s="45"/>
      <c r="G25" s="71">
        <v>0.486</v>
      </c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5" ht="15" customHeight="1">
      <c r="A27" s="162" t="s">
        <v>97</v>
      </c>
      <c r="B27" s="163"/>
      <c r="C27" s="163"/>
      <c r="D27" s="163"/>
      <c r="E27" s="164">
        <v>-31.075</v>
      </c>
      <c r="F27" s="165">
        <v>0.666</v>
      </c>
      <c r="G27" s="164">
        <v>-4.441</v>
      </c>
      <c r="H27" s="166">
        <v>0.666</v>
      </c>
      <c r="I27" s="164">
        <v>-4.692</v>
      </c>
      <c r="J27" s="176"/>
      <c r="K27" s="176"/>
      <c r="L27" s="165"/>
      <c r="N27" s="99"/>
      <c r="O27" s="99"/>
    </row>
    <row r="28" spans="1:12" ht="15" customHeight="1">
      <c r="A28" s="167" t="s">
        <v>98</v>
      </c>
      <c r="B28" s="168"/>
      <c r="C28" s="168"/>
      <c r="D28" s="168"/>
      <c r="E28" s="169">
        <f>E14-E27</f>
        <v>9.242999999999935</v>
      </c>
      <c r="F28" s="170">
        <f>F14-F27</f>
        <v>26.765999999999966</v>
      </c>
      <c r="G28" s="169">
        <f>G14-G27</f>
        <v>89.38400000000009</v>
      </c>
      <c r="H28" s="171">
        <f>H14-H27</f>
        <v>92.20199999999998</v>
      </c>
      <c r="I28" s="169">
        <f>I14-I27</f>
        <v>329.1109999999999</v>
      </c>
      <c r="J28" s="177"/>
      <c r="K28" s="177"/>
      <c r="L28" s="170"/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0" ref="F30:L30">F$3</f>
        <v>2012</v>
      </c>
      <c r="G30" s="56">
        <f>G$3</f>
        <v>2013</v>
      </c>
      <c r="H30" s="56">
        <f>H$3</f>
        <v>2012</v>
      </c>
      <c r="I30" s="56">
        <f t="shared" si="0"/>
        <v>2012</v>
      </c>
      <c r="J30" s="56">
        <f t="shared" si="0"/>
        <v>2011</v>
      </c>
      <c r="K30" s="56">
        <f t="shared" si="0"/>
        <v>2010</v>
      </c>
      <c r="L30" s="56">
        <f t="shared" si="0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2797.641</v>
      </c>
      <c r="H34" s="145"/>
      <c r="I34" s="83"/>
      <c r="J34" s="84"/>
      <c r="K34" s="139"/>
      <c r="L34" s="45"/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3.4040000000000004</v>
      </c>
      <c r="H35" s="145"/>
      <c r="I35" s="83"/>
      <c r="J35" s="84"/>
      <c r="K35" s="139"/>
      <c r="L35" s="45"/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866.2170000000003</v>
      </c>
      <c r="H36" s="145"/>
      <c r="I36" s="83"/>
      <c r="J36" s="84"/>
      <c r="K36" s="139"/>
      <c r="L36" s="45"/>
    </row>
    <row r="37" spans="1:12" ht="15" customHeight="1">
      <c r="A37" s="27" t="s">
        <v>25</v>
      </c>
      <c r="B37" s="6"/>
      <c r="C37" s="6"/>
      <c r="D37" s="6"/>
      <c r="E37" s="71"/>
      <c r="F37" s="45"/>
      <c r="G37" s="71">
        <v>78.89</v>
      </c>
      <c r="H37" s="145"/>
      <c r="I37" s="83"/>
      <c r="J37" s="84"/>
      <c r="K37" s="139"/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174.095</v>
      </c>
      <c r="H38" s="146"/>
      <c r="I38" s="85"/>
      <c r="J38" s="86"/>
      <c r="K38" s="138"/>
      <c r="L38" s="47"/>
    </row>
    <row r="39" spans="1:12" ht="15" customHeight="1">
      <c r="A39" s="29" t="s">
        <v>27</v>
      </c>
      <c r="B39" s="10"/>
      <c r="C39" s="10"/>
      <c r="D39" s="10"/>
      <c r="E39" s="94"/>
      <c r="F39" s="95"/>
      <c r="G39" s="72">
        <f>SUM(G34:G38)</f>
        <v>3920.2470000000003</v>
      </c>
      <c r="H39" s="116" t="s">
        <v>8</v>
      </c>
      <c r="I39" s="81" t="s">
        <v>8</v>
      </c>
      <c r="J39" s="82"/>
      <c r="K39" s="101"/>
      <c r="L39" s="50"/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17.37</v>
      </c>
      <c r="H40" s="145"/>
      <c r="I40" s="83"/>
      <c r="J40" s="84"/>
      <c r="K40" s="139"/>
      <c r="L40" s="45"/>
    </row>
    <row r="41" spans="1:12" ht="15" customHeight="1">
      <c r="A41" s="27" t="s">
        <v>29</v>
      </c>
      <c r="B41" s="3"/>
      <c r="C41" s="3"/>
      <c r="D41" s="3"/>
      <c r="E41" s="71"/>
      <c r="F41" s="45"/>
      <c r="G41" s="71">
        <v>0.066</v>
      </c>
      <c r="H41" s="145"/>
      <c r="I41" s="83"/>
      <c r="J41" s="84"/>
      <c r="K41" s="139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278.36699999999996</v>
      </c>
      <c r="H42" s="145"/>
      <c r="I42" s="83"/>
      <c r="J42" s="84"/>
      <c r="K42" s="139"/>
      <c r="L42" s="45"/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205.716</v>
      </c>
      <c r="H43" s="145"/>
      <c r="I43" s="83"/>
      <c r="J43" s="84"/>
      <c r="K43" s="139"/>
      <c r="L43" s="45"/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46"/>
      <c r="I44" s="85"/>
      <c r="J44" s="86"/>
      <c r="K44" s="138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78">
        <f>SUM(G40:G44)</f>
        <v>501.51899999999995</v>
      </c>
      <c r="H45" s="117" t="s">
        <v>8</v>
      </c>
      <c r="I45" s="89" t="s">
        <v>8</v>
      </c>
      <c r="J45" s="90"/>
      <c r="K45" s="115"/>
      <c r="L45" s="79"/>
    </row>
    <row r="46" spans="1:12" ht="15" customHeight="1">
      <c r="A46" s="29" t="s">
        <v>34</v>
      </c>
      <c r="B46" s="9"/>
      <c r="C46" s="9"/>
      <c r="D46" s="9"/>
      <c r="E46" s="94"/>
      <c r="F46" s="95"/>
      <c r="G46" s="72">
        <f>G45+G39</f>
        <v>4421.7660000000005</v>
      </c>
      <c r="H46" s="116" t="s">
        <v>8</v>
      </c>
      <c r="I46" s="81" t="s">
        <v>8</v>
      </c>
      <c r="J46" s="82"/>
      <c r="K46" s="101"/>
      <c r="L46" s="50"/>
    </row>
    <row r="47" spans="1:12" ht="15" customHeight="1">
      <c r="A47" s="27" t="s">
        <v>35</v>
      </c>
      <c r="B47" s="3"/>
      <c r="C47" s="3"/>
      <c r="D47" s="3"/>
      <c r="E47" s="71"/>
      <c r="F47" s="45"/>
      <c r="G47" s="71">
        <v>1413.5020000000002</v>
      </c>
      <c r="H47" s="145"/>
      <c r="I47" s="83"/>
      <c r="J47" s="84"/>
      <c r="K47" s="139"/>
      <c r="L47" s="45"/>
    </row>
    <row r="48" spans="1:12" ht="15" customHeight="1">
      <c r="A48" s="27" t="s">
        <v>84</v>
      </c>
      <c r="B48" s="3"/>
      <c r="C48" s="3"/>
      <c r="D48" s="3"/>
      <c r="E48" s="71"/>
      <c r="F48" s="45"/>
      <c r="G48" s="71">
        <v>0.486</v>
      </c>
      <c r="H48" s="145"/>
      <c r="I48" s="83"/>
      <c r="J48" s="84"/>
      <c r="K48" s="139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>
        <v>75.88</v>
      </c>
      <c r="H49" s="145"/>
      <c r="I49" s="83"/>
      <c r="J49" s="84"/>
      <c r="K49" s="139"/>
      <c r="L49" s="45"/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146.107</v>
      </c>
      <c r="H50" s="145"/>
      <c r="I50" s="83"/>
      <c r="J50" s="84"/>
      <c r="K50" s="139"/>
      <c r="L50" s="45"/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2014.201</v>
      </c>
      <c r="H51" s="145"/>
      <c r="I51" s="83"/>
      <c r="J51" s="84"/>
      <c r="K51" s="139"/>
      <c r="L51" s="45"/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771.5899999999999</v>
      </c>
      <c r="H52" s="145"/>
      <c r="I52" s="83"/>
      <c r="J52" s="84"/>
      <c r="K52" s="139"/>
      <c r="L52" s="45"/>
    </row>
    <row r="53" spans="1:12" ht="15" customHeight="1">
      <c r="A53" s="27" t="s">
        <v>77</v>
      </c>
      <c r="B53" s="3"/>
      <c r="C53" s="3"/>
      <c r="D53" s="3"/>
      <c r="E53" s="71"/>
      <c r="F53" s="45"/>
      <c r="G53" s="71"/>
      <c r="H53" s="145"/>
      <c r="I53" s="83"/>
      <c r="J53" s="84"/>
      <c r="K53" s="139"/>
      <c r="L53" s="45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46"/>
      <c r="I54" s="85"/>
      <c r="J54" s="86"/>
      <c r="K54" s="138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72">
        <f>SUM(G47:G54)</f>
        <v>4421.7660000000005</v>
      </c>
      <c r="H55" s="116" t="s">
        <v>8</v>
      </c>
      <c r="I55" s="81" t="s">
        <v>8</v>
      </c>
      <c r="J55" s="82"/>
      <c r="K55" s="101"/>
      <c r="L55" s="50"/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" ref="F57:L57">F$3</f>
        <v>2012</v>
      </c>
      <c r="G57" s="56">
        <f t="shared" si="1"/>
        <v>2013</v>
      </c>
      <c r="H57" s="56">
        <f t="shared" si="1"/>
        <v>2012</v>
      </c>
      <c r="I57" s="56">
        <f t="shared" si="1"/>
        <v>2012</v>
      </c>
      <c r="J57" s="56">
        <f t="shared" si="1"/>
        <v>2011</v>
      </c>
      <c r="K57" s="56">
        <f t="shared" si="1"/>
        <v>2010</v>
      </c>
      <c r="L57" s="56">
        <f t="shared" si="1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42</v>
      </c>
      <c r="B61" s="190"/>
      <c r="C61" s="8"/>
      <c r="D61" s="8"/>
      <c r="E61" s="87"/>
      <c r="F61" s="48"/>
      <c r="G61" s="87"/>
      <c r="H61" s="147"/>
      <c r="I61" s="87"/>
      <c r="J61" s="48"/>
      <c r="K61" s="137"/>
      <c r="L61" s="48"/>
    </row>
    <row r="62" spans="1:12" ht="15" customHeight="1">
      <c r="A62" s="191" t="s">
        <v>43</v>
      </c>
      <c r="B62" s="191"/>
      <c r="C62" s="22"/>
      <c r="D62" s="22"/>
      <c r="E62" s="85"/>
      <c r="F62" s="47"/>
      <c r="G62" s="85"/>
      <c r="H62" s="146"/>
      <c r="I62" s="85"/>
      <c r="J62" s="47"/>
      <c r="K62" s="138"/>
      <c r="L62" s="47"/>
    </row>
    <row r="63" spans="1:12" ht="16.5" customHeight="1">
      <c r="A63" s="195" t="s">
        <v>44</v>
      </c>
      <c r="B63" s="195"/>
      <c r="C63" s="24"/>
      <c r="D63" s="24"/>
      <c r="E63" s="81" t="s">
        <v>8</v>
      </c>
      <c r="F63" s="50" t="s">
        <v>8</v>
      </c>
      <c r="G63" s="159" t="s">
        <v>8</v>
      </c>
      <c r="H63" s="160" t="s">
        <v>8</v>
      </c>
      <c r="I63" s="81" t="s">
        <v>8</v>
      </c>
      <c r="J63" s="50"/>
      <c r="K63" s="101"/>
      <c r="L63" s="50"/>
    </row>
    <row r="64" spans="1:12" ht="15" customHeight="1">
      <c r="A64" s="190" t="s">
        <v>45</v>
      </c>
      <c r="B64" s="190"/>
      <c r="C64" s="3"/>
      <c r="D64" s="3"/>
      <c r="E64" s="83"/>
      <c r="F64" s="45"/>
      <c r="G64" s="83"/>
      <c r="H64" s="145"/>
      <c r="I64" s="83"/>
      <c r="J64" s="45"/>
      <c r="K64" s="139"/>
      <c r="L64" s="45"/>
    </row>
    <row r="65" spans="1:12" ht="15" customHeight="1">
      <c r="A65" s="191" t="s">
        <v>78</v>
      </c>
      <c r="B65" s="191"/>
      <c r="C65" s="21"/>
      <c r="D65" s="21"/>
      <c r="E65" s="85"/>
      <c r="F65" s="47"/>
      <c r="G65" s="85"/>
      <c r="H65" s="146"/>
      <c r="I65" s="85"/>
      <c r="J65" s="47"/>
      <c r="K65" s="138"/>
      <c r="L65" s="47"/>
    </row>
    <row r="66" spans="1:12" s="40" customFormat="1" ht="16.5" customHeight="1">
      <c r="A66" s="127" t="s">
        <v>46</v>
      </c>
      <c r="B66" s="127"/>
      <c r="C66" s="25"/>
      <c r="D66" s="25"/>
      <c r="E66" s="81" t="s">
        <v>8</v>
      </c>
      <c r="F66" s="50" t="s">
        <v>8</v>
      </c>
      <c r="G66" s="159" t="s">
        <v>8</v>
      </c>
      <c r="H66" s="160" t="s">
        <v>8</v>
      </c>
      <c r="I66" s="81" t="s">
        <v>8</v>
      </c>
      <c r="J66" s="50"/>
      <c r="K66" s="101"/>
      <c r="L66" s="50"/>
    </row>
    <row r="67" spans="1:12" ht="15" customHeight="1">
      <c r="A67" s="191" t="s">
        <v>47</v>
      </c>
      <c r="B67" s="191"/>
      <c r="C67" s="26"/>
      <c r="D67" s="26"/>
      <c r="E67" s="85"/>
      <c r="F67" s="119"/>
      <c r="G67" s="85"/>
      <c r="H67" s="146"/>
      <c r="I67" s="85"/>
      <c r="J67" s="47"/>
      <c r="K67" s="138"/>
      <c r="L67" s="47"/>
    </row>
    <row r="68" spans="1:12" ht="16.5" customHeight="1">
      <c r="A68" s="195" t="s">
        <v>48</v>
      </c>
      <c r="B68" s="195"/>
      <c r="C68" s="9"/>
      <c r="D68" s="9"/>
      <c r="E68" s="81" t="s">
        <v>8</v>
      </c>
      <c r="F68" s="50" t="s">
        <v>8</v>
      </c>
      <c r="G68" s="159" t="s">
        <v>8</v>
      </c>
      <c r="H68" s="160" t="s">
        <v>8</v>
      </c>
      <c r="I68" s="81" t="s">
        <v>8</v>
      </c>
      <c r="J68" s="50"/>
      <c r="K68" s="101"/>
      <c r="L68" s="50"/>
    </row>
    <row r="69" spans="1:12" ht="15" customHeight="1">
      <c r="A69" s="190" t="s">
        <v>49</v>
      </c>
      <c r="B69" s="190"/>
      <c r="C69" s="3"/>
      <c r="D69" s="3"/>
      <c r="E69" s="83"/>
      <c r="F69" s="45"/>
      <c r="G69" s="83"/>
      <c r="H69" s="145"/>
      <c r="I69" s="83"/>
      <c r="J69" s="45"/>
      <c r="K69" s="139"/>
      <c r="L69" s="45"/>
    </row>
    <row r="70" spans="1:12" ht="15" customHeight="1">
      <c r="A70" s="190" t="s">
        <v>50</v>
      </c>
      <c r="B70" s="190"/>
      <c r="C70" s="3"/>
      <c r="D70" s="3"/>
      <c r="E70" s="83"/>
      <c r="F70" s="45"/>
      <c r="G70" s="83"/>
      <c r="H70" s="145"/>
      <c r="I70" s="83"/>
      <c r="J70" s="45"/>
      <c r="K70" s="139"/>
      <c r="L70" s="45"/>
    </row>
    <row r="71" spans="1:12" ht="15" customHeight="1">
      <c r="A71" s="190" t="s">
        <v>51</v>
      </c>
      <c r="B71" s="190"/>
      <c r="C71" s="3"/>
      <c r="D71" s="3"/>
      <c r="E71" s="83"/>
      <c r="F71" s="45"/>
      <c r="G71" s="83"/>
      <c r="H71" s="145"/>
      <c r="I71" s="83"/>
      <c r="J71" s="45"/>
      <c r="K71" s="139"/>
      <c r="L71" s="45"/>
    </row>
    <row r="72" spans="1:12" ht="15" customHeight="1">
      <c r="A72" s="191" t="s">
        <v>52</v>
      </c>
      <c r="B72" s="191"/>
      <c r="C72" s="21"/>
      <c r="D72" s="21"/>
      <c r="E72" s="85"/>
      <c r="F72" s="47"/>
      <c r="G72" s="85"/>
      <c r="H72" s="146"/>
      <c r="I72" s="85"/>
      <c r="J72" s="47"/>
      <c r="K72" s="138"/>
      <c r="L72" s="47"/>
    </row>
    <row r="73" spans="1:12" ht="16.5" customHeight="1">
      <c r="A73" s="32" t="s">
        <v>53</v>
      </c>
      <c r="B73" s="32"/>
      <c r="C73" s="19"/>
      <c r="D73" s="19"/>
      <c r="E73" s="91" t="s">
        <v>8</v>
      </c>
      <c r="F73" s="49" t="s">
        <v>8</v>
      </c>
      <c r="G73" s="89" t="s">
        <v>8</v>
      </c>
      <c r="H73" s="146" t="s">
        <v>8</v>
      </c>
      <c r="I73" s="91" t="s">
        <v>8</v>
      </c>
      <c r="J73" s="49"/>
      <c r="K73" s="141"/>
      <c r="L73" s="49"/>
    </row>
    <row r="74" spans="1:12" ht="16.5" customHeight="1">
      <c r="A74" s="195" t="s">
        <v>54</v>
      </c>
      <c r="B74" s="195"/>
      <c r="C74" s="9"/>
      <c r="D74" s="9"/>
      <c r="E74" s="81" t="s">
        <v>8</v>
      </c>
      <c r="F74" s="50" t="s">
        <v>8</v>
      </c>
      <c r="G74" s="159" t="s">
        <v>8</v>
      </c>
      <c r="H74" s="160" t="s">
        <v>8</v>
      </c>
      <c r="I74" s="81" t="s">
        <v>8</v>
      </c>
      <c r="J74" s="50"/>
      <c r="K74" s="101"/>
      <c r="L74" s="50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2" ref="F76:L76">F$3</f>
        <v>2012</v>
      </c>
      <c r="G76" s="56">
        <f>G$3</f>
        <v>2013</v>
      </c>
      <c r="H76" s="56">
        <f>H$3</f>
        <v>2012</v>
      </c>
      <c r="I76" s="56">
        <f t="shared" si="2"/>
        <v>2012</v>
      </c>
      <c r="J76" s="56">
        <f t="shared" si="2"/>
        <v>2011</v>
      </c>
      <c r="K76" s="56">
        <f t="shared" si="2"/>
        <v>2010</v>
      </c>
      <c r="L76" s="56">
        <f t="shared" si="2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-4.465324805746523</v>
      </c>
      <c r="F80" s="51">
        <f>IF(F14=0,"-",IF(F7=0,"-",F14/F7))*100</f>
        <v>5.104625089552373</v>
      </c>
      <c r="G80" s="64">
        <f>IF(G7=0,"",IF(G14=0,"",(G14/G7))*100)</f>
        <v>7.577349751831389</v>
      </c>
      <c r="H80" s="100">
        <f>IF(H7=0,"",IF(H14=0,"",(H14/H7))*100)</f>
        <v>8.004040459757434</v>
      </c>
      <c r="I80" s="98">
        <f>IF(I14=0,"-",IF(I7=0,"-",I14/I7))*100</f>
        <v>12.590772249607138</v>
      </c>
      <c r="J80" s="51"/>
      <c r="K80" s="148"/>
      <c r="L80" s="51"/>
    </row>
    <row r="81" spans="1:13" ht="15" customHeight="1">
      <c r="A81" s="190" t="s">
        <v>57</v>
      </c>
      <c r="B81" s="190"/>
      <c r="C81" s="6"/>
      <c r="D81" s="6"/>
      <c r="E81" s="64">
        <f>IF(E20=0,"-",IF(E7=0,"-",E20/E7)*100)</f>
        <v>-15.80576082532425</v>
      </c>
      <c r="F81" s="51">
        <f>IF(F20=0,"-",IF(F7=0,"-",F20/F7)*100)</f>
        <v>-0.992007741047095</v>
      </c>
      <c r="G81" s="64">
        <f>IF(G20=0,"-",IF(G7=0,"-",G20/G7)*100)</f>
        <v>0.25833800173415505</v>
      </c>
      <c r="H81" s="100">
        <f>IF(H20=0,"-",IF(H7=0,"-",H20/H7)*100)</f>
        <v>3.13583805065054</v>
      </c>
      <c r="I81" s="64">
        <f>IF(I20=0,"-",IF(I7=0,"-",I20/I7)*100)</f>
        <v>8.181659765562989</v>
      </c>
      <c r="J81" s="51"/>
      <c r="K81" s="100"/>
      <c r="L81" s="51"/>
      <c r="M81" s="13"/>
    </row>
    <row r="82" spans="1:13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 t="str">
        <f>IF((I47=0),"-",(I24/((I47+J47)/2)*100))</f>
        <v>-</v>
      </c>
      <c r="J82" s="51"/>
      <c r="K82" s="100"/>
      <c r="L82" s="51"/>
      <c r="M82" s="13"/>
    </row>
    <row r="83" spans="1:13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 t="str">
        <f>IF((I47=0),"-",((I17+I18)/((I47+I48+I49+I51+J47+J48+J49+J51)/2)*100))</f>
        <v>-</v>
      </c>
      <c r="J83" s="51"/>
      <c r="K83" s="100"/>
      <c r="L83" s="52"/>
      <c r="M83" s="13"/>
    </row>
    <row r="84" spans="1:13" ht="15" customHeight="1">
      <c r="A84" s="190" t="s">
        <v>60</v>
      </c>
      <c r="B84" s="190"/>
      <c r="C84" s="6"/>
      <c r="D84" s="6"/>
      <c r="E84" s="68" t="s">
        <v>8</v>
      </c>
      <c r="F84" s="93" t="s">
        <v>8</v>
      </c>
      <c r="G84" s="68">
        <f>IF(G47=0,"-",((G47+G48)/G55*100))</f>
        <v>31.977902041853866</v>
      </c>
      <c r="H84" s="102" t="str">
        <f>IF(H47=0,"-",((H47+H48)/H55*100))</f>
        <v>-</v>
      </c>
      <c r="I84" s="68" t="str">
        <f>IF(I47=0,"-",((I47+I48)/I55*100))</f>
        <v>-</v>
      </c>
      <c r="J84" s="178"/>
      <c r="K84" s="102"/>
      <c r="L84" s="93"/>
      <c r="M84" s="13"/>
    </row>
    <row r="85" spans="1:13" ht="15" customHeight="1">
      <c r="A85" s="190" t="s">
        <v>61</v>
      </c>
      <c r="B85" s="190"/>
      <c r="C85" s="6"/>
      <c r="D85" s="6"/>
      <c r="E85" s="65" t="s">
        <v>8</v>
      </c>
      <c r="F85" s="1" t="s">
        <v>8</v>
      </c>
      <c r="G85" s="65">
        <f>IF((G51+G49-G43-G41-G37)=0,"-",(G51+G49-G43-G41-G37))</f>
        <v>1805.409</v>
      </c>
      <c r="H85" s="103" t="str">
        <f>IF((H51+H49-H43-H41-H37)=0,"-",(H51+H49-H43-H41-H37))</f>
        <v>-</v>
      </c>
      <c r="I85" s="65" t="str">
        <f>IF((I51+I49-I43-I41-I37)=0,"-",(I51+I49-I43-I41-I37))</f>
        <v>-</v>
      </c>
      <c r="J85" s="1"/>
      <c r="K85" s="103"/>
      <c r="L85" s="1"/>
      <c r="M85" s="13"/>
    </row>
    <row r="86" spans="1:12" ht="15" customHeight="1">
      <c r="A86" s="190" t="s">
        <v>62</v>
      </c>
      <c r="B86" s="190"/>
      <c r="C86" s="3"/>
      <c r="D86" s="3"/>
      <c r="E86" s="66" t="s">
        <v>8</v>
      </c>
      <c r="F86" s="2" t="s">
        <v>8</v>
      </c>
      <c r="G86" s="66">
        <f>IF((G47=0),"-",((G51+G49)/(G47+G48)))</f>
        <v>1.4781462077471659</v>
      </c>
      <c r="H86" s="104" t="str">
        <f>IF((H47=0),"-",((H51+H49)/(H47+H48)))</f>
        <v>-</v>
      </c>
      <c r="I86" s="66" t="str">
        <f>IF((I47=0),"-",((I51+I49)/(I47+I48)))</f>
        <v>-</v>
      </c>
      <c r="J86" s="33"/>
      <c r="K86" s="104"/>
      <c r="L86" s="2"/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755</v>
      </c>
      <c r="J87" s="17"/>
      <c r="K87" s="149"/>
      <c r="L87" s="17"/>
    </row>
    <row r="88" spans="1:12" ht="15" customHeight="1">
      <c r="A88" s="122" t="s">
        <v>120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122"/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122"/>
      <c r="B91" s="122"/>
      <c r="C91" s="122"/>
      <c r="D91" s="122"/>
      <c r="E91" s="123"/>
      <c r="F91" s="123"/>
      <c r="G91" s="43"/>
      <c r="H91" s="43"/>
      <c r="I91" s="43"/>
      <c r="J91" s="123"/>
      <c r="K91" s="123"/>
      <c r="L91" s="123"/>
    </row>
    <row r="92" spans="1:12" ht="15">
      <c r="A92" s="122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22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1:L1"/>
    <mergeCell ref="A61:B61"/>
    <mergeCell ref="A62:B62"/>
    <mergeCell ref="A63:B63"/>
    <mergeCell ref="A64:B64"/>
    <mergeCell ref="A71:B71"/>
    <mergeCell ref="A70:B70"/>
    <mergeCell ref="A72:B72"/>
    <mergeCell ref="A74:B74"/>
    <mergeCell ref="A80:B80"/>
    <mergeCell ref="A81:B81"/>
    <mergeCell ref="A65:B65"/>
    <mergeCell ref="A67:B67"/>
    <mergeCell ref="A68:B68"/>
    <mergeCell ref="A69:B69"/>
    <mergeCell ref="A83:B83"/>
    <mergeCell ref="A84:B84"/>
    <mergeCell ref="A85:B85"/>
    <mergeCell ref="A86:B86"/>
    <mergeCell ref="A87:B87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4" width="3.28125" style="0" customWidth="1"/>
    <col min="15" max="15" width="3.7109375" style="0" customWidth="1"/>
    <col min="16" max="21" width="9.140625" style="0" customWidth="1"/>
  </cols>
  <sheetData>
    <row r="1" spans="1:12" ht="18" customHeight="1">
      <c r="A1" s="189" t="s">
        <v>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68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/>
      <c r="K5" s="59"/>
      <c r="L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242.46800000000002</v>
      </c>
      <c r="F7" s="50">
        <v>232.642</v>
      </c>
      <c r="G7" s="72">
        <v>497.096</v>
      </c>
      <c r="H7" s="101">
        <v>494.911</v>
      </c>
      <c r="I7" s="72">
        <v>1010.515</v>
      </c>
      <c r="J7" s="50">
        <v>1091.121</v>
      </c>
      <c r="K7" s="101">
        <v>1009.9200000000001</v>
      </c>
      <c r="L7" s="50">
        <v>988.9870000000001</v>
      </c>
    </row>
    <row r="8" spans="1:12" ht="15" customHeight="1">
      <c r="A8" s="27" t="s">
        <v>11</v>
      </c>
      <c r="B8" s="3"/>
      <c r="C8" s="3"/>
      <c r="D8" s="3"/>
      <c r="E8" s="71">
        <v>-187.072</v>
      </c>
      <c r="F8" s="45">
        <v>-190.98299999999998</v>
      </c>
      <c r="G8" s="71">
        <v>-380.829</v>
      </c>
      <c r="H8" s="139">
        <v>-394.496</v>
      </c>
      <c r="I8" s="71">
        <v>-774.9920000000001</v>
      </c>
      <c r="J8" s="45">
        <v>-836.7280000000001</v>
      </c>
      <c r="K8" s="139">
        <v>-803.8850000000001</v>
      </c>
      <c r="L8" s="45">
        <v>-884.515</v>
      </c>
    </row>
    <row r="9" spans="1:12" ht="15" customHeight="1">
      <c r="A9" s="27" t="s">
        <v>12</v>
      </c>
      <c r="B9" s="3"/>
      <c r="C9" s="3"/>
      <c r="D9" s="3"/>
      <c r="E9" s="71"/>
      <c r="F9" s="45"/>
      <c r="G9" s="71"/>
      <c r="H9" s="139"/>
      <c r="I9" s="71"/>
      <c r="J9" s="45"/>
      <c r="K9" s="139"/>
      <c r="L9" s="45"/>
    </row>
    <row r="10" spans="1:12" ht="15" customHeight="1">
      <c r="A10" s="27" t="s">
        <v>13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L12">SUM(E7:E11)</f>
        <v>55.396000000000015</v>
      </c>
      <c r="F12" s="50">
        <f t="shared" si="0"/>
        <v>41.65900000000002</v>
      </c>
      <c r="G12" s="72">
        <f t="shared" si="0"/>
        <v>116.267</v>
      </c>
      <c r="H12" s="101">
        <f t="shared" si="0"/>
        <v>100.41500000000002</v>
      </c>
      <c r="I12" s="72">
        <f t="shared" si="0"/>
        <v>235.5229999999999</v>
      </c>
      <c r="J12" s="50">
        <f t="shared" si="0"/>
        <v>254.39300000000003</v>
      </c>
      <c r="K12" s="101">
        <f t="shared" si="0"/>
        <v>206.03499999999997</v>
      </c>
      <c r="L12" s="50">
        <f t="shared" si="0"/>
        <v>104.4720000000001</v>
      </c>
    </row>
    <row r="13" spans="1:12" ht="15" customHeight="1">
      <c r="A13" s="28" t="s">
        <v>76</v>
      </c>
      <c r="B13" s="21"/>
      <c r="C13" s="21"/>
      <c r="D13" s="21"/>
      <c r="E13" s="70">
        <v>-7.215999999999999</v>
      </c>
      <c r="F13" s="47">
        <v>-8.366000000000001</v>
      </c>
      <c r="G13" s="70">
        <v>-14.425999999999998</v>
      </c>
      <c r="H13" s="138">
        <v>-16.607</v>
      </c>
      <c r="I13" s="70">
        <v>-31.948</v>
      </c>
      <c r="J13" s="47">
        <v>-35.849000000000004</v>
      </c>
      <c r="K13" s="138">
        <v>-40.729</v>
      </c>
      <c r="L13" s="47">
        <v>-58.726</v>
      </c>
    </row>
    <row r="14" spans="1:12" ht="15" customHeight="1">
      <c r="A14" s="10" t="s">
        <v>1</v>
      </c>
      <c r="B14" s="10"/>
      <c r="C14" s="10"/>
      <c r="D14" s="10"/>
      <c r="E14" s="72">
        <f aca="true" t="shared" si="1" ref="E14:L14">SUM(E12:E13)</f>
        <v>48.180000000000014</v>
      </c>
      <c r="F14" s="50">
        <f t="shared" si="1"/>
        <v>33.29300000000002</v>
      </c>
      <c r="G14" s="72">
        <f t="shared" si="1"/>
        <v>101.841</v>
      </c>
      <c r="H14" s="101">
        <f t="shared" si="1"/>
        <v>83.80800000000002</v>
      </c>
      <c r="I14" s="72">
        <f t="shared" si="1"/>
        <v>203.5749999999999</v>
      </c>
      <c r="J14" s="50">
        <f t="shared" si="1"/>
        <v>218.54400000000004</v>
      </c>
      <c r="K14" s="101">
        <f t="shared" si="1"/>
        <v>165.30599999999998</v>
      </c>
      <c r="L14" s="50">
        <f t="shared" si="1"/>
        <v>45.746000000000095</v>
      </c>
    </row>
    <row r="15" spans="1:12" ht="15" customHeight="1">
      <c r="A15" s="27" t="s">
        <v>16</v>
      </c>
      <c r="B15" s="4"/>
      <c r="C15" s="4"/>
      <c r="D15" s="4"/>
      <c r="E15" s="71"/>
      <c r="F15" s="45"/>
      <c r="G15" s="71"/>
      <c r="H15" s="139"/>
      <c r="I15" s="71"/>
      <c r="J15" s="45"/>
      <c r="K15" s="139"/>
      <c r="L15" s="45"/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L17">SUM(E14:E16)</f>
        <v>48.180000000000014</v>
      </c>
      <c r="F17" s="50">
        <f t="shared" si="2"/>
        <v>33.29300000000002</v>
      </c>
      <c r="G17" s="72">
        <f t="shared" si="2"/>
        <v>101.841</v>
      </c>
      <c r="H17" s="101">
        <f t="shared" si="2"/>
        <v>83.80800000000002</v>
      </c>
      <c r="I17" s="72">
        <f t="shared" si="2"/>
        <v>203.5749999999999</v>
      </c>
      <c r="J17" s="50">
        <f t="shared" si="2"/>
        <v>218.54400000000004</v>
      </c>
      <c r="K17" s="101">
        <f t="shared" si="2"/>
        <v>165.30599999999998</v>
      </c>
      <c r="L17" s="50">
        <f t="shared" si="2"/>
        <v>45.746000000000095</v>
      </c>
    </row>
    <row r="18" spans="1:12" ht="15" customHeight="1">
      <c r="A18" s="27" t="s">
        <v>18</v>
      </c>
      <c r="B18" s="3"/>
      <c r="C18" s="3"/>
      <c r="D18" s="3"/>
      <c r="E18" s="71">
        <v>2.793</v>
      </c>
      <c r="F18" s="45">
        <v>0.6890000000000001</v>
      </c>
      <c r="G18" s="71">
        <v>10.729</v>
      </c>
      <c r="H18" s="139">
        <v>2.529</v>
      </c>
      <c r="I18" s="71">
        <v>3.121</v>
      </c>
      <c r="J18" s="45">
        <v>7.440999999999999</v>
      </c>
      <c r="K18" s="139">
        <v>25.029000000000003</v>
      </c>
      <c r="L18" s="45">
        <v>70.401</v>
      </c>
    </row>
    <row r="19" spans="1:12" ht="15" customHeight="1">
      <c r="A19" s="28" t="s">
        <v>19</v>
      </c>
      <c r="B19" s="21"/>
      <c r="C19" s="21"/>
      <c r="D19" s="21" t="s">
        <v>7</v>
      </c>
      <c r="E19" s="70">
        <v>-18.463</v>
      </c>
      <c r="F19" s="47">
        <v>-14.328</v>
      </c>
      <c r="G19" s="70">
        <v>-29.251</v>
      </c>
      <c r="H19" s="138">
        <v>-28.646</v>
      </c>
      <c r="I19" s="70">
        <v>-52.162000000000006</v>
      </c>
      <c r="J19" s="47">
        <v>-57.175</v>
      </c>
      <c r="K19" s="138">
        <v>-39.35</v>
      </c>
      <c r="L19" s="47">
        <v>-53.62200000000001</v>
      </c>
    </row>
    <row r="20" spans="1:12" ht="15" customHeight="1">
      <c r="A20" s="10" t="s">
        <v>3</v>
      </c>
      <c r="B20" s="10"/>
      <c r="C20" s="10"/>
      <c r="D20" s="10"/>
      <c r="E20" s="72">
        <f aca="true" t="shared" si="3" ref="E20:L20">SUM(E17:E19)</f>
        <v>32.51000000000001</v>
      </c>
      <c r="F20" s="50">
        <f t="shared" si="3"/>
        <v>19.65400000000002</v>
      </c>
      <c r="G20" s="72">
        <f t="shared" si="3"/>
        <v>83.31899999999999</v>
      </c>
      <c r="H20" s="101">
        <f t="shared" si="3"/>
        <v>57.69100000000002</v>
      </c>
      <c r="I20" s="72">
        <f t="shared" si="3"/>
        <v>154.5339999999999</v>
      </c>
      <c r="J20" s="50">
        <f t="shared" si="3"/>
        <v>168.81000000000006</v>
      </c>
      <c r="K20" s="101">
        <f t="shared" si="3"/>
        <v>150.98499999999999</v>
      </c>
      <c r="L20" s="50">
        <f t="shared" si="3"/>
        <v>62.525000000000084</v>
      </c>
    </row>
    <row r="21" spans="1:12" ht="15" customHeight="1">
      <c r="A21" s="27" t="s">
        <v>20</v>
      </c>
      <c r="B21" s="3"/>
      <c r="C21" s="3"/>
      <c r="D21" s="3"/>
      <c r="E21" s="71">
        <v>-5.433999999999999</v>
      </c>
      <c r="F21" s="45">
        <v>10.955</v>
      </c>
      <c r="G21" s="71">
        <v>-12.141</v>
      </c>
      <c r="H21" s="139">
        <v>7.157</v>
      </c>
      <c r="I21" s="71">
        <v>-9.964</v>
      </c>
      <c r="J21" s="45">
        <v>-32.93000000000001</v>
      </c>
      <c r="K21" s="139">
        <v>-22.340000000000003</v>
      </c>
      <c r="L21" s="45">
        <v>-1.5190000000000001</v>
      </c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L23">SUM(E20:E22)</f>
        <v>27.076000000000015</v>
      </c>
      <c r="F23" s="50">
        <f t="shared" si="4"/>
        <v>30.609000000000023</v>
      </c>
      <c r="G23" s="72">
        <f t="shared" si="4"/>
        <v>71.17799999999998</v>
      </c>
      <c r="H23" s="101">
        <f t="shared" si="4"/>
        <v>64.84800000000001</v>
      </c>
      <c r="I23" s="72">
        <f t="shared" si="4"/>
        <v>144.5699999999999</v>
      </c>
      <c r="J23" s="50">
        <f t="shared" si="4"/>
        <v>135.88000000000005</v>
      </c>
      <c r="K23" s="101">
        <f t="shared" si="4"/>
        <v>128.64499999999998</v>
      </c>
      <c r="L23" s="50">
        <f t="shared" si="4"/>
        <v>61.006000000000085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L24">E23-E25</f>
        <v>27.076000000000015</v>
      </c>
      <c r="F24" s="45">
        <f t="shared" si="5"/>
        <v>30.609000000000023</v>
      </c>
      <c r="G24" s="71">
        <f t="shared" si="5"/>
        <v>71.17799999999998</v>
      </c>
      <c r="H24" s="139">
        <f t="shared" si="5"/>
        <v>64.84800000000001</v>
      </c>
      <c r="I24" s="71">
        <f t="shared" si="5"/>
        <v>144.5699999999999</v>
      </c>
      <c r="J24" s="45">
        <f>J23-J25</f>
        <v>135.88000000000005</v>
      </c>
      <c r="K24" s="139">
        <f>K23-K25</f>
        <v>128.64499999999998</v>
      </c>
      <c r="L24" s="45">
        <f t="shared" si="5"/>
        <v>61.006000000000085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97</v>
      </c>
      <c r="B27" s="163"/>
      <c r="C27" s="163"/>
      <c r="D27" s="163"/>
      <c r="E27" s="164">
        <v>-3</v>
      </c>
      <c r="F27" s="165"/>
      <c r="G27" s="164">
        <v>-3</v>
      </c>
      <c r="H27" s="166"/>
      <c r="I27" s="164"/>
      <c r="J27" s="165"/>
      <c r="K27" s="165"/>
      <c r="L27" s="165">
        <v>-57.878</v>
      </c>
    </row>
    <row r="28" spans="1:12" ht="15" customHeight="1">
      <c r="A28" s="167" t="s">
        <v>98</v>
      </c>
      <c r="B28" s="168"/>
      <c r="C28" s="168"/>
      <c r="D28" s="168"/>
      <c r="E28" s="169">
        <f>E14-E27</f>
        <v>51.180000000000014</v>
      </c>
      <c r="F28" s="170">
        <f aca="true" t="shared" si="6" ref="F28:L28">F14-F27</f>
        <v>33.29300000000002</v>
      </c>
      <c r="G28" s="169">
        <f t="shared" si="6"/>
        <v>104.841</v>
      </c>
      <c r="H28" s="171">
        <f t="shared" si="6"/>
        <v>83.80800000000002</v>
      </c>
      <c r="I28" s="169">
        <f>I14-I27</f>
        <v>203.5749999999999</v>
      </c>
      <c r="J28" s="170">
        <f t="shared" si="6"/>
        <v>218.54400000000004</v>
      </c>
      <c r="K28" s="170">
        <f t="shared" si="6"/>
        <v>165.30599999999998</v>
      </c>
      <c r="L28" s="170">
        <f t="shared" si="6"/>
        <v>103.6240000000001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>
        <f>IF(E$5=0,"",E$5)</f>
      </c>
      <c r="F32" s="76"/>
      <c r="G32" s="76"/>
      <c r="H32" s="76"/>
      <c r="I32" s="76"/>
      <c r="J32" s="76">
        <f>IF(J$5=0,"",J$5)</f>
      </c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1388.337</v>
      </c>
      <c r="H34" s="139">
        <v>1388.337</v>
      </c>
      <c r="I34" s="71">
        <v>1388.337</v>
      </c>
      <c r="J34" s="45">
        <v>1388.337</v>
      </c>
      <c r="K34" s="139">
        <v>1388.337</v>
      </c>
      <c r="L34" s="45">
        <v>1388.346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38.143</v>
      </c>
      <c r="H35" s="139">
        <v>27.662000000000003</v>
      </c>
      <c r="I35" s="71">
        <v>32.156000000000006</v>
      </c>
      <c r="J35" s="45">
        <v>21.532</v>
      </c>
      <c r="K35" s="139">
        <v>18.477</v>
      </c>
      <c r="L35" s="45">
        <v>24.169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137.80799999999996</v>
      </c>
      <c r="H36" s="139">
        <v>114.8880000000001</v>
      </c>
      <c r="I36" s="71">
        <v>130.59299999999993</v>
      </c>
      <c r="J36" s="45">
        <v>117.33600000000008</v>
      </c>
      <c r="K36" s="139">
        <v>133.327</v>
      </c>
      <c r="L36" s="45">
        <v>147.71500000000006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>
        <v>1.418</v>
      </c>
      <c r="H37" s="139">
        <v>0.988</v>
      </c>
      <c r="I37" s="71">
        <v>0.934</v>
      </c>
      <c r="J37" s="45">
        <v>0.921</v>
      </c>
      <c r="K37" s="139">
        <v>0.9700000000000001</v>
      </c>
      <c r="L37" s="45">
        <v>0.095</v>
      </c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11.557</v>
      </c>
      <c r="H38" s="138">
        <v>15.004</v>
      </c>
      <c r="I38" s="70">
        <v>10.503</v>
      </c>
      <c r="J38" s="47">
        <v>10.642</v>
      </c>
      <c r="K38" s="138">
        <v>13.812999999999999</v>
      </c>
      <c r="L38" s="47">
        <v>31.649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 aca="true" t="shared" si="8" ref="G39:L39">SUM(G34:G38)</f>
        <v>1577.263</v>
      </c>
      <c r="H39" s="125">
        <f t="shared" si="8"/>
        <v>1546.8790000000001</v>
      </c>
      <c r="I39" s="72">
        <f t="shared" si="8"/>
        <v>1562.5229999999997</v>
      </c>
      <c r="J39" s="50">
        <f t="shared" si="8"/>
        <v>1538.768</v>
      </c>
      <c r="K39" s="101">
        <f t="shared" si="8"/>
        <v>1554.9240000000002</v>
      </c>
      <c r="L39" s="50">
        <f t="shared" si="8"/>
        <v>1591.9740000000002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49.903</v>
      </c>
      <c r="H40" s="139">
        <v>49.18</v>
      </c>
      <c r="I40" s="71">
        <v>42.167</v>
      </c>
      <c r="J40" s="45">
        <v>48.336999999999996</v>
      </c>
      <c r="K40" s="139">
        <v>59.17700000000001</v>
      </c>
      <c r="L40" s="45">
        <v>56.885000000000005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144.019</v>
      </c>
      <c r="H42" s="139">
        <v>126.83000000000001</v>
      </c>
      <c r="I42" s="71">
        <v>128.208</v>
      </c>
      <c r="J42" s="45">
        <v>171.47799999999998</v>
      </c>
      <c r="K42" s="139">
        <v>166.632</v>
      </c>
      <c r="L42" s="45">
        <v>170.912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39.406</v>
      </c>
      <c r="H43" s="139">
        <v>47.23</v>
      </c>
      <c r="I43" s="71">
        <v>95.004</v>
      </c>
      <c r="J43" s="45">
        <v>95.69</v>
      </c>
      <c r="K43" s="139">
        <v>46.659</v>
      </c>
      <c r="L43" s="45">
        <v>33.419000000000004</v>
      </c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 aca="true" t="shared" si="9" ref="G45:L45">SUM(G40:G44)</f>
        <v>233.328</v>
      </c>
      <c r="H45" s="126">
        <f t="shared" si="9"/>
        <v>223.24</v>
      </c>
      <c r="I45" s="78">
        <f t="shared" si="9"/>
        <v>265.379</v>
      </c>
      <c r="J45" s="79">
        <f t="shared" si="9"/>
        <v>315.505</v>
      </c>
      <c r="K45" s="115">
        <f t="shared" si="9"/>
        <v>272.468</v>
      </c>
      <c r="L45" s="79">
        <f t="shared" si="9"/>
        <v>261.216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1810.591</v>
      </c>
      <c r="H46" s="125">
        <f>H45+H39</f>
        <v>1770.1190000000001</v>
      </c>
      <c r="I46" s="72">
        <f>I39+I45</f>
        <v>1827.9019999999996</v>
      </c>
      <c r="J46" s="50">
        <f>J39+J45</f>
        <v>1854.2730000000001</v>
      </c>
      <c r="K46" s="101">
        <f>K39+K45</f>
        <v>1827.3920000000003</v>
      </c>
      <c r="L46" s="50">
        <f>L39+L45</f>
        <v>1853.19</v>
      </c>
    </row>
    <row r="47" spans="1:12" ht="15" customHeight="1">
      <c r="A47" s="27" t="s">
        <v>35</v>
      </c>
      <c r="B47" s="3"/>
      <c r="C47" s="3"/>
      <c r="D47" s="3" t="s">
        <v>65</v>
      </c>
      <c r="E47" s="71"/>
      <c r="F47" s="45"/>
      <c r="G47" s="71">
        <v>1073.6719999999998</v>
      </c>
      <c r="H47" s="139">
        <v>932.095</v>
      </c>
      <c r="I47" s="71">
        <v>1010.1930000000001</v>
      </c>
      <c r="J47" s="45">
        <v>916.832</v>
      </c>
      <c r="K47" s="139">
        <v>1005.594</v>
      </c>
      <c r="L47" s="45">
        <v>898.996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>
        <v>3.771</v>
      </c>
      <c r="H49" s="139">
        <v>11.349</v>
      </c>
      <c r="I49" s="71">
        <v>3.691</v>
      </c>
      <c r="J49" s="45">
        <v>11.448</v>
      </c>
      <c r="K49" s="139">
        <v>10.632</v>
      </c>
      <c r="L49" s="45">
        <v>6.368</v>
      </c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9.91</v>
      </c>
      <c r="H50" s="139">
        <v>9.769</v>
      </c>
      <c r="I50" s="71">
        <v>8.691</v>
      </c>
      <c r="J50" s="45">
        <v>6.415</v>
      </c>
      <c r="K50" s="139">
        <v>8.449000000000002</v>
      </c>
      <c r="L50" s="45">
        <v>7.119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589.733</v>
      </c>
      <c r="H51" s="139">
        <v>714.412</v>
      </c>
      <c r="I51" s="71">
        <v>667.6690000000001</v>
      </c>
      <c r="J51" s="45">
        <v>751.14</v>
      </c>
      <c r="K51" s="139">
        <v>664.3820000000001</v>
      </c>
      <c r="L51" s="45">
        <v>808.225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133.505</v>
      </c>
      <c r="H52" s="139">
        <v>102.494</v>
      </c>
      <c r="I52" s="71">
        <v>137.65800000000002</v>
      </c>
      <c r="J52" s="45">
        <v>168.438</v>
      </c>
      <c r="K52" s="139">
        <v>138.335</v>
      </c>
      <c r="L52" s="45">
        <v>132.482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/>
      <c r="H53" s="139"/>
      <c r="I53" s="71"/>
      <c r="J53" s="45"/>
      <c r="K53" s="139"/>
      <c r="L53" s="45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 aca="true" t="shared" si="10" ref="G55:L55">SUM(G47:G54)</f>
        <v>1810.591</v>
      </c>
      <c r="H55" s="125">
        <f t="shared" si="10"/>
        <v>1770.119</v>
      </c>
      <c r="I55" s="72">
        <f t="shared" si="10"/>
        <v>1827.902</v>
      </c>
      <c r="J55" s="50">
        <f t="shared" si="10"/>
        <v>1854.2730000000001</v>
      </c>
      <c r="K55" s="101">
        <f t="shared" si="10"/>
        <v>1827.392</v>
      </c>
      <c r="L55" s="50">
        <f t="shared" si="10"/>
        <v>1853.19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L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2011</v>
      </c>
      <c r="K57" s="56">
        <f t="shared" si="11"/>
        <v>2010</v>
      </c>
      <c r="L57" s="56">
        <f t="shared" si="11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>
        <f>IF(E$5=0,"",E$5)</f>
      </c>
      <c r="F59" s="76"/>
      <c r="G59" s="76"/>
      <c r="H59" s="76"/>
      <c r="I59" s="76"/>
      <c r="J59" s="76">
        <f>IF(J$5=0,"",J$5)</f>
      </c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42</v>
      </c>
      <c r="B61" s="190"/>
      <c r="C61" s="8"/>
      <c r="D61" s="8"/>
      <c r="E61" s="69">
        <v>32.583999999999996</v>
      </c>
      <c r="F61" s="48">
        <v>33.92699999999999</v>
      </c>
      <c r="G61" s="69">
        <v>75.62199999999999</v>
      </c>
      <c r="H61" s="137">
        <v>67.283</v>
      </c>
      <c r="I61" s="69">
        <v>170.715</v>
      </c>
      <c r="J61" s="48">
        <v>185.12399999999997</v>
      </c>
      <c r="K61" s="137">
        <v>184.89499999999998</v>
      </c>
      <c r="L61" s="48">
        <v>49.30500000000002</v>
      </c>
    </row>
    <row r="62" spans="1:12" ht="15" customHeight="1">
      <c r="A62" s="191" t="s">
        <v>43</v>
      </c>
      <c r="B62" s="191"/>
      <c r="C62" s="22"/>
      <c r="D62" s="22"/>
      <c r="E62" s="70">
        <v>-3.4450000000000003</v>
      </c>
      <c r="F62" s="47">
        <v>20.625999999999998</v>
      </c>
      <c r="G62" s="70">
        <v>-22.789</v>
      </c>
      <c r="H62" s="138">
        <v>4.778999999999998</v>
      </c>
      <c r="I62" s="70">
        <v>20.253999999999998</v>
      </c>
      <c r="J62" s="47">
        <v>-1.5759999999999987</v>
      </c>
      <c r="K62" s="138">
        <v>4.586</v>
      </c>
      <c r="L62" s="47">
        <v>66.061</v>
      </c>
    </row>
    <row r="63" spans="1:13" ht="16.5" customHeight="1">
      <c r="A63" s="195" t="s">
        <v>44</v>
      </c>
      <c r="B63" s="195"/>
      <c r="C63" s="24"/>
      <c r="D63" s="24"/>
      <c r="E63" s="72">
        <f aca="true" t="shared" si="12" ref="E63:L63">SUM(E61:E62)</f>
        <v>29.138999999999996</v>
      </c>
      <c r="F63" s="50">
        <f t="shared" si="12"/>
        <v>54.55299999999999</v>
      </c>
      <c r="G63" s="74">
        <f>SUM(G61:G62)</f>
        <v>52.832999999999984</v>
      </c>
      <c r="H63" s="128">
        <f>SUM(H61:H62)</f>
        <v>72.062</v>
      </c>
      <c r="I63" s="72">
        <f>SUM(I61:I62)</f>
        <v>190.969</v>
      </c>
      <c r="J63" s="50">
        <f t="shared" si="12"/>
        <v>183.54799999999997</v>
      </c>
      <c r="K63" s="101">
        <f t="shared" si="12"/>
        <v>189.481</v>
      </c>
      <c r="L63" s="50">
        <f t="shared" si="12"/>
        <v>115.36600000000003</v>
      </c>
      <c r="M63" s="129"/>
    </row>
    <row r="64" spans="1:12" ht="15" customHeight="1">
      <c r="A64" s="190" t="s">
        <v>45</v>
      </c>
      <c r="B64" s="190"/>
      <c r="C64" s="3"/>
      <c r="D64" s="3"/>
      <c r="E64" s="71">
        <v>-14.096</v>
      </c>
      <c r="F64" s="45">
        <v>-12.7</v>
      </c>
      <c r="G64" s="71">
        <v>-24.560000000000002</v>
      </c>
      <c r="H64" s="139">
        <v>-20.899</v>
      </c>
      <c r="I64" s="71">
        <v>-58.141</v>
      </c>
      <c r="J64" s="45">
        <v>-28.262999999999998</v>
      </c>
      <c r="K64" s="139">
        <v>-19.281</v>
      </c>
      <c r="L64" s="45">
        <v>-30.802</v>
      </c>
    </row>
    <row r="65" spans="1:12" ht="15" customHeight="1">
      <c r="A65" s="191" t="s">
        <v>78</v>
      </c>
      <c r="B65" s="191"/>
      <c r="C65" s="21"/>
      <c r="D65" s="21"/>
      <c r="E65" s="70"/>
      <c r="F65" s="47"/>
      <c r="G65" s="70"/>
      <c r="H65" s="138"/>
      <c r="I65" s="70"/>
      <c r="J65" s="47">
        <v>6.512</v>
      </c>
      <c r="K65" s="138"/>
      <c r="L65" s="47">
        <v>3.987</v>
      </c>
    </row>
    <row r="66" spans="1:13" s="40" customFormat="1" ht="16.5" customHeight="1">
      <c r="A66" s="127" t="s">
        <v>46</v>
      </c>
      <c r="B66" s="127"/>
      <c r="C66" s="25"/>
      <c r="D66" s="25"/>
      <c r="E66" s="72">
        <f aca="true" t="shared" si="13" ref="E66:L66">SUM(E63:E65)</f>
        <v>15.042999999999996</v>
      </c>
      <c r="F66" s="50">
        <f t="shared" si="13"/>
        <v>41.852999999999994</v>
      </c>
      <c r="G66" s="74">
        <f>SUM(G63:G65)</f>
        <v>28.272999999999982</v>
      </c>
      <c r="H66" s="128">
        <f>SUM(H63:H65)</f>
        <v>51.163</v>
      </c>
      <c r="I66" s="72">
        <f>SUM(I63:I65)</f>
        <v>132.828</v>
      </c>
      <c r="J66" s="50">
        <f t="shared" si="13"/>
        <v>161.79699999999997</v>
      </c>
      <c r="K66" s="101">
        <f t="shared" si="13"/>
        <v>170.2</v>
      </c>
      <c r="L66" s="128">
        <f t="shared" si="13"/>
        <v>88.55100000000002</v>
      </c>
      <c r="M66" s="50"/>
    </row>
    <row r="67" spans="1:12" ht="15" customHeight="1">
      <c r="A67" s="191" t="s">
        <v>47</v>
      </c>
      <c r="B67" s="191"/>
      <c r="C67" s="26"/>
      <c r="D67" s="26"/>
      <c r="E67" s="70"/>
      <c r="F67" s="47"/>
      <c r="G67" s="70"/>
      <c r="H67" s="138"/>
      <c r="I67" s="70"/>
      <c r="J67" s="47"/>
      <c r="K67" s="138"/>
      <c r="L67" s="47"/>
    </row>
    <row r="68" spans="1:13" ht="16.5" customHeight="1">
      <c r="A68" s="195" t="s">
        <v>48</v>
      </c>
      <c r="B68" s="195"/>
      <c r="C68" s="9"/>
      <c r="D68" s="9"/>
      <c r="E68" s="72">
        <f aca="true" t="shared" si="14" ref="E68:L68">SUM(E66:E67)</f>
        <v>15.042999999999996</v>
      </c>
      <c r="F68" s="50">
        <f t="shared" si="14"/>
        <v>41.852999999999994</v>
      </c>
      <c r="G68" s="74">
        <f>SUM(G66:G67)</f>
        <v>28.272999999999982</v>
      </c>
      <c r="H68" s="128">
        <f>SUM(H66:H67)</f>
        <v>51.163</v>
      </c>
      <c r="I68" s="72">
        <f>SUM(I66:I67)</f>
        <v>132.828</v>
      </c>
      <c r="J68" s="50">
        <f t="shared" si="14"/>
        <v>161.79699999999997</v>
      </c>
      <c r="K68" s="101">
        <f t="shared" si="14"/>
        <v>170.2</v>
      </c>
      <c r="L68" s="50">
        <f t="shared" si="14"/>
        <v>88.55100000000002</v>
      </c>
      <c r="M68" s="129"/>
    </row>
    <row r="69" spans="1:12" ht="15" customHeight="1">
      <c r="A69" s="190" t="s">
        <v>49</v>
      </c>
      <c r="B69" s="190"/>
      <c r="C69" s="3"/>
      <c r="D69" s="3"/>
      <c r="E69" s="71">
        <v>-86.234</v>
      </c>
      <c r="F69" s="45">
        <v>-34.407</v>
      </c>
      <c r="G69" s="71">
        <v>-86.234</v>
      </c>
      <c r="H69" s="139">
        <v>-47.361</v>
      </c>
      <c r="I69" s="71">
        <v>-81.139</v>
      </c>
      <c r="J69" s="45">
        <v>85.61800000000005</v>
      </c>
      <c r="K69" s="139">
        <v>-158.786</v>
      </c>
      <c r="L69" s="45">
        <v>-119.92800000000001</v>
      </c>
    </row>
    <row r="70" spans="1:12" ht="15" customHeight="1">
      <c r="A70" s="190" t="s">
        <v>50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/>
    </row>
    <row r="71" spans="1:12" ht="15" customHeight="1">
      <c r="A71" s="190" t="s">
        <v>51</v>
      </c>
      <c r="B71" s="190"/>
      <c r="C71" s="3"/>
      <c r="D71" s="3"/>
      <c r="E71" s="71"/>
      <c r="F71" s="45"/>
      <c r="G71" s="71"/>
      <c r="H71" s="139">
        <v>-51.5</v>
      </c>
      <c r="I71" s="71">
        <v>-51.5</v>
      </c>
      <c r="J71" s="45"/>
      <c r="K71" s="139"/>
      <c r="L71" s="45"/>
    </row>
    <row r="72" spans="1:12" ht="15" customHeight="1">
      <c r="A72" s="191" t="s">
        <v>52</v>
      </c>
      <c r="B72" s="191"/>
      <c r="C72" s="21"/>
      <c r="D72" s="21"/>
      <c r="E72" s="70"/>
      <c r="F72" s="47"/>
      <c r="G72" s="70"/>
      <c r="H72" s="138"/>
      <c r="I72" s="70"/>
      <c r="J72" s="47">
        <v>-198.101</v>
      </c>
      <c r="K72" s="138"/>
      <c r="L72" s="47"/>
    </row>
    <row r="73" spans="1:13" ht="16.5" customHeight="1">
      <c r="A73" s="32" t="s">
        <v>53</v>
      </c>
      <c r="B73" s="32"/>
      <c r="C73" s="19"/>
      <c r="D73" s="19"/>
      <c r="E73" s="73">
        <f aca="true" t="shared" si="15" ref="E73:L73">SUM(E69:E72)</f>
        <v>-86.234</v>
      </c>
      <c r="F73" s="49">
        <f t="shared" si="15"/>
        <v>-34.407</v>
      </c>
      <c r="G73" s="78">
        <f>SUM(G69:G72)</f>
        <v>-86.234</v>
      </c>
      <c r="H73" s="115">
        <f>SUM(H69:H72)</f>
        <v>-98.86099999999999</v>
      </c>
      <c r="I73" s="73">
        <f>SUM(I69:I72)</f>
        <v>-132.639</v>
      </c>
      <c r="J73" s="49">
        <f t="shared" si="15"/>
        <v>-112.48299999999995</v>
      </c>
      <c r="K73" s="141">
        <f t="shared" si="15"/>
        <v>-158.786</v>
      </c>
      <c r="L73" s="49">
        <f t="shared" si="15"/>
        <v>-119.92800000000001</v>
      </c>
      <c r="M73" s="129"/>
    </row>
    <row r="74" spans="1:13" ht="16.5" customHeight="1">
      <c r="A74" s="195" t="s">
        <v>54</v>
      </c>
      <c r="B74" s="195"/>
      <c r="C74" s="9"/>
      <c r="D74" s="9"/>
      <c r="E74" s="72">
        <f aca="true" t="shared" si="16" ref="E74:L74">SUM(E73+E68)</f>
        <v>-71.191</v>
      </c>
      <c r="F74" s="50">
        <f t="shared" si="16"/>
        <v>7.445999999999998</v>
      </c>
      <c r="G74" s="74">
        <f>SUM(G73+G68)</f>
        <v>-57.96100000000001</v>
      </c>
      <c r="H74" s="128">
        <f>SUM(H73+H68)</f>
        <v>-47.69799999999999</v>
      </c>
      <c r="I74" s="72">
        <f>SUM(I73+I68)</f>
        <v>0.18899999999999295</v>
      </c>
      <c r="J74" s="50">
        <f t="shared" si="16"/>
        <v>49.31400000000002</v>
      </c>
      <c r="K74" s="101">
        <f t="shared" si="16"/>
        <v>11.413999999999987</v>
      </c>
      <c r="L74" s="50">
        <f t="shared" si="16"/>
        <v>-31.376999999999995</v>
      </c>
      <c r="M74" s="129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7" ref="F76:L76">F$3</f>
        <v>2012</v>
      </c>
      <c r="G76" s="56">
        <f>G$3</f>
        <v>2013</v>
      </c>
      <c r="H76" s="56">
        <f>H$3</f>
        <v>2012</v>
      </c>
      <c r="I76" s="56">
        <f t="shared" si="17"/>
        <v>2012</v>
      </c>
      <c r="J76" s="56">
        <f t="shared" si="17"/>
        <v>2011</v>
      </c>
      <c r="K76" s="56">
        <f t="shared" si="17"/>
        <v>2010</v>
      </c>
      <c r="L76" s="56">
        <f t="shared" si="17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19.870663345266184</v>
      </c>
      <c r="F80" s="51">
        <f>IF(F14=0,"-",IF(F7=0,"-",F14/F7))*100</f>
        <v>14.310829514876943</v>
      </c>
      <c r="G80" s="64">
        <f>IF(G7=0,"",IF(G14=0,"",(G14/G7))*100)</f>
        <v>20.48718959718042</v>
      </c>
      <c r="H80" s="100">
        <f>IF(H7=0,"",IF(H14=0,"",(H14/H7))*100)</f>
        <v>16.933953781589018</v>
      </c>
      <c r="I80" s="98">
        <f>IF(I14=0,"-",IF(I7=0,"-",I14/I7))*100</f>
        <v>20.14566829784812</v>
      </c>
      <c r="J80" s="51">
        <f>IF(J14=0,"-",IF(J7=0,"-",J14/J7))*100</f>
        <v>20.02930930666718</v>
      </c>
      <c r="K80" s="148">
        <f>IF(K14=0,"-",IF(K7=0,"-",K14/K7))*100</f>
        <v>16.368227186311785</v>
      </c>
      <c r="L80" s="51">
        <f>IF(L14=0,"-",IF(L7=0,"-",L14/L7)*100)</f>
        <v>4.625541083957634</v>
      </c>
    </row>
    <row r="81" spans="1:14" ht="15" customHeight="1">
      <c r="A81" s="190" t="s">
        <v>57</v>
      </c>
      <c r="B81" s="190"/>
      <c r="C81" s="6"/>
      <c r="D81" s="6"/>
      <c r="E81" s="64">
        <f aca="true" t="shared" si="18" ref="E81:L81">IF(E20=0,"-",IF(E7=0,"-",E20/E7)*100)</f>
        <v>13.407954864147026</v>
      </c>
      <c r="F81" s="51">
        <f t="shared" si="18"/>
        <v>8.448173588603959</v>
      </c>
      <c r="G81" s="64">
        <f>IF(G20=0,"-",IF(G7=0,"-",G20/G7)*100)</f>
        <v>16.76114875195133</v>
      </c>
      <c r="H81" s="100">
        <f t="shared" si="18"/>
        <v>11.656843351632922</v>
      </c>
      <c r="I81" s="64">
        <f>IF(I20=0,"-",IF(I7=0,"-",I20/I7)*100)</f>
        <v>15.292598328575025</v>
      </c>
      <c r="J81" s="51">
        <f>IF(J20=0,"-",IF(J7=0,"-",J20/J7)*100)</f>
        <v>15.471244710714949</v>
      </c>
      <c r="K81" s="100">
        <f t="shared" si="18"/>
        <v>14.950194074778198</v>
      </c>
      <c r="L81" s="51">
        <f t="shared" si="18"/>
        <v>6.322125568890195</v>
      </c>
      <c r="M81" s="13"/>
      <c r="N81" s="13"/>
    </row>
    <row r="82" spans="1:14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>
        <f>IF((I47=0),"-",(I24/((I47+J47)/2)*100))</f>
        <v>15.00447581115968</v>
      </c>
      <c r="J82" s="51">
        <f>IF((J47=0),"-",(J24/((J47+K47)/2)*100))</f>
        <v>14.136304856467824</v>
      </c>
      <c r="K82" s="100">
        <f>IF((K47=0),"-",(K24/((K47+L47)/2)*100))</f>
        <v>13.508944182212442</v>
      </c>
      <c r="L82" s="51">
        <v>7.1</v>
      </c>
      <c r="M82" s="13"/>
      <c r="N82" s="13"/>
    </row>
    <row r="83" spans="1:14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>
        <f>IF((I47=0),"-",((I17+I18)/((I47+I48+I49+I51+J47+J48+J49+J51)/2)*100))</f>
        <v>12.299771524496027</v>
      </c>
      <c r="J83" s="51">
        <f>IF((J47=0),"-",((J17+J18)/((J47+J48+J49+J51+K47+K48+K49+K51)/2)*100))</f>
        <v>13.451376000438092</v>
      </c>
      <c r="K83" s="100">
        <f>IF((K47=0),"-",((K17+K18)/((K47+K48+K49+K51+L47+L48+L49+L51)/2)*100))</f>
        <v>11.215318380164732</v>
      </c>
      <c r="L83" s="52">
        <v>6.7</v>
      </c>
      <c r="M83" s="13"/>
      <c r="N83" s="13"/>
    </row>
    <row r="84" spans="1:14" ht="15" customHeight="1">
      <c r="A84" s="190" t="s">
        <v>60</v>
      </c>
      <c r="B84" s="190"/>
      <c r="C84" s="6"/>
      <c r="D84" s="6"/>
      <c r="E84" s="68" t="str">
        <f aca="true" t="shared" si="19" ref="E84:L84">IF(E47=0,"-",((E47+E48)/E55*100))</f>
        <v>-</v>
      </c>
      <c r="F84" s="93" t="str">
        <f t="shared" si="19"/>
        <v>-</v>
      </c>
      <c r="G84" s="68">
        <f t="shared" si="19"/>
        <v>59.299532583559724</v>
      </c>
      <c r="H84" s="102">
        <f t="shared" si="19"/>
        <v>52.657194233834005</v>
      </c>
      <c r="I84" s="68">
        <f t="shared" si="19"/>
        <v>55.26516191787088</v>
      </c>
      <c r="J84" s="178">
        <f t="shared" si="19"/>
        <v>49.44428355479479</v>
      </c>
      <c r="K84" s="102">
        <f t="shared" si="19"/>
        <v>55.02891552551395</v>
      </c>
      <c r="L84" s="93">
        <f t="shared" si="19"/>
        <v>48.51073014639621</v>
      </c>
      <c r="M84" s="13"/>
      <c r="N84" s="13"/>
    </row>
    <row r="85" spans="1:14" ht="15" customHeight="1">
      <c r="A85" s="190" t="s">
        <v>61</v>
      </c>
      <c r="B85" s="190"/>
      <c r="C85" s="6"/>
      <c r="D85" s="6"/>
      <c r="E85" s="65" t="str">
        <f aca="true" t="shared" si="20" ref="E85:L85">IF((E51+E49-E43-E41-E37)=0,"-",(E51+E49-E43-E41-E37))</f>
        <v>-</v>
      </c>
      <c r="F85" s="1" t="str">
        <f t="shared" si="20"/>
        <v>-</v>
      </c>
      <c r="G85" s="65">
        <f t="shared" si="20"/>
        <v>552.68</v>
      </c>
      <c r="H85" s="103">
        <f t="shared" si="20"/>
        <v>677.543</v>
      </c>
      <c r="I85" s="65">
        <f t="shared" si="20"/>
        <v>575.4220000000001</v>
      </c>
      <c r="J85" s="1">
        <f t="shared" si="20"/>
        <v>665.9769999999999</v>
      </c>
      <c r="K85" s="103">
        <f t="shared" si="20"/>
        <v>627.385</v>
      </c>
      <c r="L85" s="1">
        <f t="shared" si="20"/>
        <v>781.0790000000001</v>
      </c>
      <c r="M85" s="13"/>
      <c r="N85" s="13"/>
    </row>
    <row r="86" spans="1:12" ht="15" customHeight="1">
      <c r="A86" s="190" t="s">
        <v>62</v>
      </c>
      <c r="B86" s="190"/>
      <c r="C86" s="3"/>
      <c r="D86" s="3"/>
      <c r="E86" s="66" t="str">
        <f aca="true" t="shared" si="21" ref="E86:L86">IF((E47=0),"-",((E51+E49)/(E47+E48)))</f>
        <v>-</v>
      </c>
      <c r="F86" s="2" t="str">
        <f t="shared" si="21"/>
        <v>-</v>
      </c>
      <c r="G86" s="66">
        <f t="shared" si="21"/>
        <v>0.5527796198466571</v>
      </c>
      <c r="H86" s="104">
        <f t="shared" si="21"/>
        <v>0.7786341520982304</v>
      </c>
      <c r="I86" s="66">
        <f t="shared" si="21"/>
        <v>0.6645858761642578</v>
      </c>
      <c r="J86" s="33">
        <f t="shared" si="21"/>
        <v>0.8317641618093609</v>
      </c>
      <c r="K86" s="104">
        <f t="shared" si="21"/>
        <v>0.6712589772810895</v>
      </c>
      <c r="L86" s="2">
        <f t="shared" si="21"/>
        <v>0.9061141540118088</v>
      </c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468</v>
      </c>
      <c r="J87" s="17">
        <v>479</v>
      </c>
      <c r="K87" s="149">
        <v>471</v>
      </c>
      <c r="L87" s="17">
        <v>457</v>
      </c>
    </row>
    <row r="88" spans="1:12" ht="15" customHeight="1">
      <c r="A88" s="5" t="s">
        <v>94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</row>
    <row r="89" spans="1:12" ht="15" customHeight="1">
      <c r="A89" s="5" t="s">
        <v>121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 customHeight="1">
      <c r="A90" s="5"/>
      <c r="B90" s="5"/>
      <c r="C90" s="5"/>
      <c r="D90" s="5"/>
      <c r="E90" s="5"/>
      <c r="F90" s="5"/>
      <c r="G90" s="122"/>
      <c r="H90" s="122"/>
      <c r="I90" s="122"/>
      <c r="J90" s="5"/>
      <c r="K90" s="5"/>
      <c r="L90" s="5"/>
    </row>
    <row r="91" spans="1:12" ht="15" customHeight="1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84:B84"/>
    <mergeCell ref="A85:B85"/>
    <mergeCell ref="A82:B82"/>
    <mergeCell ref="A72:B72"/>
    <mergeCell ref="A86:B86"/>
    <mergeCell ref="A71:B71"/>
    <mergeCell ref="A74:B74"/>
    <mergeCell ref="A80:B80"/>
    <mergeCell ref="A67:B67"/>
    <mergeCell ref="A87:B87"/>
    <mergeCell ref="A83:B83"/>
    <mergeCell ref="A68:B68"/>
    <mergeCell ref="A69:B69"/>
    <mergeCell ref="A70:B70"/>
    <mergeCell ref="A65:B65"/>
    <mergeCell ref="A81:B81"/>
    <mergeCell ref="A1:L1"/>
    <mergeCell ref="A61:B61"/>
    <mergeCell ref="A62:B62"/>
    <mergeCell ref="A63:B63"/>
    <mergeCell ref="A64:B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40" customWidth="1"/>
    <col min="2" max="2" width="16.00390625" style="40" customWidth="1"/>
    <col min="3" max="3" width="8.28125" style="40" customWidth="1"/>
    <col min="4" max="4" width="4.8515625" style="40" customWidth="1"/>
    <col min="5" max="6" width="9.7109375" style="40" customWidth="1"/>
    <col min="7" max="7" width="10.8515625" style="40" customWidth="1"/>
    <col min="8" max="12" width="9.7109375" style="40" customWidth="1"/>
    <col min="13" max="13" width="6.57421875" style="40" customWidth="1"/>
    <col min="14" max="14" width="5.421875" style="40" customWidth="1"/>
    <col min="15" max="15" width="4.421875" style="40" customWidth="1"/>
    <col min="16" max="18" width="9.140625" style="40" customWidth="1"/>
    <col min="19" max="16384" width="9.140625" style="40" customWidth="1"/>
  </cols>
  <sheetData>
    <row r="1" spans="1:12" ht="18" customHeight="1">
      <c r="A1" s="189" t="s">
        <v>113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68</v>
      </c>
      <c r="B2" s="12"/>
      <c r="C2" s="12"/>
      <c r="D2" s="12"/>
      <c r="E2" s="42"/>
      <c r="F2" s="42"/>
      <c r="G2" s="42"/>
      <c r="H2" s="42"/>
      <c r="I2" s="42"/>
      <c r="J2" s="42"/>
      <c r="K2" s="42"/>
      <c r="L2" s="14"/>
    </row>
    <row r="3" spans="1:12" ht="12.75" customHeight="1">
      <c r="A3" s="53"/>
      <c r="B3" s="53"/>
      <c r="C3" s="54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4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41" customFormat="1" ht="12.75" customHeight="1">
      <c r="A5" s="54" t="s">
        <v>9</v>
      </c>
      <c r="B5" s="57"/>
      <c r="C5" s="54"/>
      <c r="D5" s="58" t="s">
        <v>64</v>
      </c>
      <c r="E5" s="59" t="s">
        <v>7</v>
      </c>
      <c r="F5" s="59" t="s">
        <v>7</v>
      </c>
      <c r="G5" s="59" t="s">
        <v>7</v>
      </c>
      <c r="H5" s="59" t="s">
        <v>7</v>
      </c>
      <c r="I5" s="59" t="s">
        <v>7</v>
      </c>
      <c r="J5" s="59"/>
      <c r="K5" s="59"/>
      <c r="L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3293.3980000000006</v>
      </c>
      <c r="F7" s="50">
        <v>2761.2880000000005</v>
      </c>
      <c r="G7" s="72">
        <v>6615.645</v>
      </c>
      <c r="H7" s="101">
        <v>5273.131</v>
      </c>
      <c r="I7" s="105">
        <v>10918.174</v>
      </c>
      <c r="J7" s="50">
        <v>8584</v>
      </c>
      <c r="K7" s="128">
        <v>7177</v>
      </c>
      <c r="L7" s="50">
        <v>7238</v>
      </c>
    </row>
    <row r="8" spans="1:12" ht="15" customHeight="1">
      <c r="A8" s="27" t="s">
        <v>11</v>
      </c>
      <c r="B8" s="3"/>
      <c r="C8" s="3"/>
      <c r="D8" s="3"/>
      <c r="E8" s="71">
        <v>-3069.206</v>
      </c>
      <c r="F8" s="45">
        <v>-2527.647</v>
      </c>
      <c r="G8" s="71">
        <v>-6208.639999999999</v>
      </c>
      <c r="H8" s="139">
        <v>-4875.178999999999</v>
      </c>
      <c r="I8" s="106">
        <v>-10036.48</v>
      </c>
      <c r="J8" s="45">
        <v>-7824</v>
      </c>
      <c r="K8" s="118">
        <v>-5905</v>
      </c>
      <c r="L8" s="45">
        <v>-6498</v>
      </c>
    </row>
    <row r="9" spans="1:12" ht="15" customHeight="1">
      <c r="A9" s="27" t="s">
        <v>12</v>
      </c>
      <c r="B9" s="3"/>
      <c r="C9" s="3"/>
      <c r="D9" s="3"/>
      <c r="E9" s="71">
        <v>2.78</v>
      </c>
      <c r="F9" s="45">
        <v>2.3999999999999995</v>
      </c>
      <c r="G9" s="71">
        <v>2.78</v>
      </c>
      <c r="H9" s="139">
        <v>6.494</v>
      </c>
      <c r="I9" s="106">
        <v>16.286</v>
      </c>
      <c r="J9" s="45"/>
      <c r="K9" s="118"/>
      <c r="L9" s="45"/>
    </row>
    <row r="10" spans="1:12" ht="15" customHeight="1">
      <c r="A10" s="27" t="s">
        <v>13</v>
      </c>
      <c r="B10" s="3"/>
      <c r="C10" s="3"/>
      <c r="D10" s="3"/>
      <c r="E10" s="71"/>
      <c r="F10" s="45">
        <v>0.013</v>
      </c>
      <c r="G10" s="71"/>
      <c r="H10" s="139">
        <v>0.013</v>
      </c>
      <c r="I10" s="106">
        <v>0.127</v>
      </c>
      <c r="J10" s="45"/>
      <c r="K10" s="118"/>
      <c r="L10" s="45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107"/>
      <c r="J11" s="47"/>
      <c r="K11" s="119"/>
      <c r="L11" s="47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L12">SUM(E7:E11)</f>
        <v>226.97200000000046</v>
      </c>
      <c r="F12" s="50">
        <f t="shared" si="0"/>
        <v>236.05400000000054</v>
      </c>
      <c r="G12" s="72">
        <f t="shared" si="0"/>
        <v>409.785000000001</v>
      </c>
      <c r="H12" s="101">
        <f t="shared" si="0"/>
        <v>404.45900000000114</v>
      </c>
      <c r="I12" s="105">
        <f t="shared" si="0"/>
        <v>898.1070000000013</v>
      </c>
      <c r="J12" s="50">
        <f t="shared" si="0"/>
        <v>760</v>
      </c>
      <c r="K12" s="128">
        <f t="shared" si="0"/>
        <v>1272</v>
      </c>
      <c r="L12" s="50">
        <f t="shared" si="0"/>
        <v>740</v>
      </c>
    </row>
    <row r="13" spans="1:12" ht="15" customHeight="1">
      <c r="A13" s="28" t="s">
        <v>76</v>
      </c>
      <c r="B13" s="21"/>
      <c r="C13" s="21"/>
      <c r="D13" s="21"/>
      <c r="E13" s="70">
        <v>-39.285999999999994</v>
      </c>
      <c r="F13" s="47">
        <v>-30.205</v>
      </c>
      <c r="G13" s="70">
        <v>-76.52</v>
      </c>
      <c r="H13" s="138">
        <v>-57.227</v>
      </c>
      <c r="I13" s="107">
        <v>-131.532</v>
      </c>
      <c r="J13" s="47">
        <v>-114</v>
      </c>
      <c r="K13" s="119">
        <v>-84</v>
      </c>
      <c r="L13" s="47">
        <v>-81</v>
      </c>
    </row>
    <row r="14" spans="1:12" ht="15" customHeight="1">
      <c r="A14" s="10" t="s">
        <v>1</v>
      </c>
      <c r="B14" s="10"/>
      <c r="C14" s="10"/>
      <c r="D14" s="10"/>
      <c r="E14" s="72">
        <f aca="true" t="shared" si="1" ref="E14:L14">SUM(E12:E13)</f>
        <v>187.68600000000046</v>
      </c>
      <c r="F14" s="50">
        <f t="shared" si="1"/>
        <v>205.84900000000056</v>
      </c>
      <c r="G14" s="72">
        <f t="shared" si="1"/>
        <v>333.265000000001</v>
      </c>
      <c r="H14" s="101">
        <f t="shared" si="1"/>
        <v>347.23200000000116</v>
      </c>
      <c r="I14" s="105">
        <f t="shared" si="1"/>
        <v>766.5750000000013</v>
      </c>
      <c r="J14" s="50">
        <f t="shared" si="1"/>
        <v>646</v>
      </c>
      <c r="K14" s="128">
        <f t="shared" si="1"/>
        <v>1188</v>
      </c>
      <c r="L14" s="50">
        <f t="shared" si="1"/>
        <v>659</v>
      </c>
    </row>
    <row r="15" spans="1:12" ht="15" customHeight="1">
      <c r="A15" s="27" t="s">
        <v>16</v>
      </c>
      <c r="B15" s="4"/>
      <c r="C15" s="4"/>
      <c r="D15" s="4"/>
      <c r="E15" s="71"/>
      <c r="F15" s="45"/>
      <c r="G15" s="71"/>
      <c r="H15" s="139"/>
      <c r="I15" s="106"/>
      <c r="J15" s="118">
        <v>-292</v>
      </c>
      <c r="K15" s="118">
        <v>-344</v>
      </c>
      <c r="L15" s="118">
        <v>-362</v>
      </c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107"/>
      <c r="J16" s="47"/>
      <c r="K16" s="119"/>
      <c r="L16" s="47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L17">SUM(E14:E16)</f>
        <v>187.68600000000046</v>
      </c>
      <c r="F17" s="50">
        <f t="shared" si="2"/>
        <v>205.84900000000056</v>
      </c>
      <c r="G17" s="72">
        <f t="shared" si="2"/>
        <v>333.265000000001</v>
      </c>
      <c r="H17" s="101">
        <f t="shared" si="2"/>
        <v>347.23200000000116</v>
      </c>
      <c r="I17" s="105">
        <f t="shared" si="2"/>
        <v>766.5750000000013</v>
      </c>
      <c r="J17" s="50">
        <f t="shared" si="2"/>
        <v>354</v>
      </c>
      <c r="K17" s="128">
        <f t="shared" si="2"/>
        <v>844</v>
      </c>
      <c r="L17" s="50">
        <f t="shared" si="2"/>
        <v>297</v>
      </c>
    </row>
    <row r="18" spans="1:12" ht="15" customHeight="1">
      <c r="A18" s="27" t="s">
        <v>18</v>
      </c>
      <c r="B18" s="3"/>
      <c r="C18" s="3"/>
      <c r="D18" s="3"/>
      <c r="E18" s="71">
        <v>64.56700000000001</v>
      </c>
      <c r="F18" s="45">
        <v>4.715999999999999</v>
      </c>
      <c r="G18" s="71">
        <v>69.679</v>
      </c>
      <c r="H18" s="139">
        <v>9.408</v>
      </c>
      <c r="I18" s="106">
        <v>15.881</v>
      </c>
      <c r="J18" s="45">
        <v>49</v>
      </c>
      <c r="K18" s="118">
        <v>194</v>
      </c>
      <c r="L18" s="45">
        <v>107</v>
      </c>
    </row>
    <row r="19" spans="1:12" ht="15" customHeight="1">
      <c r="A19" s="28" t="s">
        <v>19</v>
      </c>
      <c r="B19" s="21"/>
      <c r="C19" s="21"/>
      <c r="D19" s="21"/>
      <c r="E19" s="70">
        <v>-150.041</v>
      </c>
      <c r="F19" s="47">
        <v>-104.30499999999999</v>
      </c>
      <c r="G19" s="70">
        <v>-245.52700000000002</v>
      </c>
      <c r="H19" s="138">
        <v>-208.644</v>
      </c>
      <c r="I19" s="107">
        <v>-411.246</v>
      </c>
      <c r="J19" s="47">
        <v>-405</v>
      </c>
      <c r="K19" s="119">
        <v>-652</v>
      </c>
      <c r="L19" s="47">
        <v>-565</v>
      </c>
    </row>
    <row r="20" spans="1:12" ht="15" customHeight="1">
      <c r="A20" s="10" t="s">
        <v>3</v>
      </c>
      <c r="B20" s="10"/>
      <c r="C20" s="10"/>
      <c r="D20" s="10"/>
      <c r="E20" s="72">
        <f aca="true" t="shared" si="3" ref="E20:L20">SUM(E17:E19)</f>
        <v>102.21200000000047</v>
      </c>
      <c r="F20" s="50">
        <f t="shared" si="3"/>
        <v>106.26000000000057</v>
      </c>
      <c r="G20" s="72">
        <f t="shared" si="3"/>
        <v>157.41700000000097</v>
      </c>
      <c r="H20" s="101">
        <f t="shared" si="3"/>
        <v>147.99600000000117</v>
      </c>
      <c r="I20" s="105">
        <f t="shared" si="3"/>
        <v>371.2100000000013</v>
      </c>
      <c r="J20" s="50">
        <f t="shared" si="3"/>
        <v>-2</v>
      </c>
      <c r="K20" s="128">
        <f t="shared" si="3"/>
        <v>386</v>
      </c>
      <c r="L20" s="50">
        <f t="shared" si="3"/>
        <v>-161</v>
      </c>
    </row>
    <row r="21" spans="1:12" ht="15" customHeight="1">
      <c r="A21" s="27" t="s">
        <v>20</v>
      </c>
      <c r="B21" s="3"/>
      <c r="C21" s="3"/>
      <c r="D21" s="3"/>
      <c r="E21" s="71">
        <v>-24.784000000000006</v>
      </c>
      <c r="F21" s="45">
        <v>-31.567</v>
      </c>
      <c r="G21" s="71">
        <v>-33.708000000000006</v>
      </c>
      <c r="H21" s="139">
        <v>-20.119</v>
      </c>
      <c r="I21" s="106">
        <v>-27.817999999999998</v>
      </c>
      <c r="J21" s="45">
        <v>-9</v>
      </c>
      <c r="K21" s="118">
        <v>-101</v>
      </c>
      <c r="L21" s="45">
        <v>31</v>
      </c>
    </row>
    <row r="22" spans="1:12" ht="15" customHeight="1">
      <c r="A22" s="28" t="s">
        <v>83</v>
      </c>
      <c r="B22" s="23"/>
      <c r="C22" s="23"/>
      <c r="D22" s="23"/>
      <c r="E22" s="70">
        <v>3.859</v>
      </c>
      <c r="F22" s="47">
        <v>-4.587999999999999</v>
      </c>
      <c r="G22" s="70">
        <v>1.021</v>
      </c>
      <c r="H22" s="138">
        <v>5.054</v>
      </c>
      <c r="I22" s="107">
        <v>-32.685</v>
      </c>
      <c r="J22" s="47">
        <v>-18</v>
      </c>
      <c r="K22" s="119">
        <v>-39</v>
      </c>
      <c r="L22" s="47">
        <v>-157</v>
      </c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L23">SUM(E20:E22)</f>
        <v>81.28700000000046</v>
      </c>
      <c r="F23" s="50">
        <f t="shared" si="4"/>
        <v>70.10500000000059</v>
      </c>
      <c r="G23" s="72">
        <f t="shared" si="4"/>
        <v>124.73000000000097</v>
      </c>
      <c r="H23" s="101">
        <f t="shared" si="4"/>
        <v>132.93100000000118</v>
      </c>
      <c r="I23" s="105">
        <f t="shared" si="4"/>
        <v>310.7070000000013</v>
      </c>
      <c r="J23" s="50">
        <f t="shared" si="4"/>
        <v>-29</v>
      </c>
      <c r="K23" s="128">
        <f t="shared" si="4"/>
        <v>246</v>
      </c>
      <c r="L23" s="50">
        <f t="shared" si="4"/>
        <v>-287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J24">E23-E25</f>
        <v>81.28700000000046</v>
      </c>
      <c r="F24" s="45">
        <f t="shared" si="5"/>
        <v>70.10500000000059</v>
      </c>
      <c r="G24" s="71">
        <f t="shared" si="5"/>
        <v>124.73000000000097</v>
      </c>
      <c r="H24" s="139">
        <f t="shared" si="5"/>
        <v>132.93100000000118</v>
      </c>
      <c r="I24" s="106">
        <f t="shared" si="5"/>
        <v>310.7070000000013</v>
      </c>
      <c r="J24" s="45">
        <f t="shared" si="5"/>
        <v>-29</v>
      </c>
      <c r="K24" s="118">
        <f>K23-K25</f>
        <v>246</v>
      </c>
      <c r="L24" s="45">
        <f>L23-L25</f>
        <v>-287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106"/>
      <c r="J25" s="45"/>
      <c r="K25" s="118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97</v>
      </c>
      <c r="B27" s="163"/>
      <c r="C27" s="163"/>
      <c r="D27" s="163"/>
      <c r="E27" s="164">
        <v>-4</v>
      </c>
      <c r="F27" s="165"/>
      <c r="G27" s="164">
        <v>-4</v>
      </c>
      <c r="H27" s="166"/>
      <c r="I27" s="164"/>
      <c r="J27" s="165">
        <v>-19</v>
      </c>
      <c r="K27" s="165">
        <v>487</v>
      </c>
      <c r="L27" s="165"/>
    </row>
    <row r="28" spans="1:12" ht="15" customHeight="1">
      <c r="A28" s="167" t="s">
        <v>98</v>
      </c>
      <c r="B28" s="168"/>
      <c r="C28" s="168"/>
      <c r="D28" s="168"/>
      <c r="E28" s="169">
        <f>E14-E27</f>
        <v>191.68600000000046</v>
      </c>
      <c r="F28" s="170">
        <f aca="true" t="shared" si="6" ref="F28:L28">F14-F27</f>
        <v>205.84900000000056</v>
      </c>
      <c r="G28" s="169">
        <f t="shared" si="6"/>
        <v>337.265000000001</v>
      </c>
      <c r="H28" s="171">
        <f t="shared" si="6"/>
        <v>347.23200000000116</v>
      </c>
      <c r="I28" s="169">
        <f t="shared" si="6"/>
        <v>766.5750000000013</v>
      </c>
      <c r="J28" s="170">
        <f t="shared" si="6"/>
        <v>665</v>
      </c>
      <c r="K28" s="170">
        <f t="shared" si="6"/>
        <v>701</v>
      </c>
      <c r="L28" s="170">
        <f t="shared" si="6"/>
        <v>659</v>
      </c>
    </row>
    <row r="29" spans="1:12" ht="10.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4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4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/>
      <c r="K31" s="75"/>
      <c r="L31" s="75"/>
    </row>
    <row r="32" spans="1:12" s="44" customFormat="1" ht="15" customHeight="1">
      <c r="A32" s="54" t="s">
        <v>82</v>
      </c>
      <c r="B32" s="61"/>
      <c r="C32" s="54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77"/>
      <c r="F33" s="77"/>
      <c r="G33" s="77"/>
      <c r="H33" s="77"/>
      <c r="I33" s="77"/>
      <c r="J33" s="77"/>
      <c r="K33" s="77"/>
      <c r="L33" s="77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9591.918</v>
      </c>
      <c r="H34" s="139"/>
      <c r="I34" s="106"/>
      <c r="J34" s="45">
        <v>3353</v>
      </c>
      <c r="K34" s="118">
        <v>3353</v>
      </c>
      <c r="L34" s="45">
        <v>3353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/>
      <c r="H35" s="139"/>
      <c r="I35" s="106"/>
      <c r="J35" s="45">
        <v>1416</v>
      </c>
      <c r="K35" s="118">
        <v>1690</v>
      </c>
      <c r="L35" s="45">
        <v>2140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362.25900000000007</v>
      </c>
      <c r="H36" s="139"/>
      <c r="I36" s="106"/>
      <c r="J36" s="45">
        <v>291</v>
      </c>
      <c r="K36" s="118">
        <v>243</v>
      </c>
      <c r="L36" s="45">
        <v>241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>
        <v>181.81900000000002</v>
      </c>
      <c r="H37" s="139"/>
      <c r="I37" s="106"/>
      <c r="J37" s="45"/>
      <c r="K37" s="118"/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715.439</v>
      </c>
      <c r="H38" s="138"/>
      <c r="I38" s="107"/>
      <c r="J38" s="47">
        <v>62</v>
      </c>
      <c r="K38" s="119">
        <v>62</v>
      </c>
      <c r="L38" s="47">
        <v>68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10851.435</v>
      </c>
      <c r="H39" s="125">
        <f>SUM(H34:H38)</f>
        <v>0</v>
      </c>
      <c r="I39" s="105" t="s">
        <v>8</v>
      </c>
      <c r="J39" s="50">
        <f>SUM(J34:J38)</f>
        <v>5122</v>
      </c>
      <c r="K39" s="128">
        <f>SUM(K34:K38)</f>
        <v>5348</v>
      </c>
      <c r="L39" s="50">
        <f>SUM(L34:L38)</f>
        <v>5802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274.322</v>
      </c>
      <c r="H40" s="139"/>
      <c r="I40" s="106"/>
      <c r="J40" s="45">
        <v>10</v>
      </c>
      <c r="K40" s="118">
        <v>8</v>
      </c>
      <c r="L40" s="45">
        <v>11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106"/>
      <c r="J41" s="45">
        <v>153</v>
      </c>
      <c r="K41" s="118">
        <v>117</v>
      </c>
      <c r="L41" s="45">
        <v>117</v>
      </c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2843.586</v>
      </c>
      <c r="H42" s="139"/>
      <c r="I42" s="106"/>
      <c r="J42" s="45">
        <v>2206</v>
      </c>
      <c r="K42" s="118">
        <v>1747</v>
      </c>
      <c r="L42" s="45">
        <v>1908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190.551</v>
      </c>
      <c r="H43" s="139"/>
      <c r="I43" s="106"/>
      <c r="J43" s="45">
        <v>740</v>
      </c>
      <c r="K43" s="118">
        <v>359</v>
      </c>
      <c r="L43" s="45">
        <v>287</v>
      </c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>
        <v>108.549</v>
      </c>
      <c r="H44" s="138"/>
      <c r="I44" s="107"/>
      <c r="J44" s="47">
        <v>15</v>
      </c>
      <c r="K44" s="119">
        <v>22</v>
      </c>
      <c r="L44" s="47">
        <v>22</v>
      </c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3417.008</v>
      </c>
      <c r="H45" s="126">
        <f>SUM(H40:H44)</f>
        <v>0</v>
      </c>
      <c r="I45" s="108" t="s">
        <v>8</v>
      </c>
      <c r="J45" s="79">
        <f>SUM(J40:J44)</f>
        <v>3124</v>
      </c>
      <c r="K45" s="150">
        <f>SUM(K40:K44)</f>
        <v>2253</v>
      </c>
      <c r="L45" s="79">
        <f>SUM(L40:L44)</f>
        <v>2345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14268.443</v>
      </c>
      <c r="H46" s="125">
        <f>H45+H39</f>
        <v>0</v>
      </c>
      <c r="I46" s="105" t="s">
        <v>8</v>
      </c>
      <c r="J46" s="50">
        <f>J39+J45</f>
        <v>8246</v>
      </c>
      <c r="K46" s="128">
        <f>K39+K45</f>
        <v>7601</v>
      </c>
      <c r="L46" s="50">
        <f>L45+L39</f>
        <v>8147</v>
      </c>
    </row>
    <row r="47" spans="1:12" ht="15" customHeight="1">
      <c r="A47" s="27" t="s">
        <v>35</v>
      </c>
      <c r="B47" s="3"/>
      <c r="C47" s="3"/>
      <c r="D47" s="3"/>
      <c r="E47" s="71"/>
      <c r="F47" s="45"/>
      <c r="G47" s="71">
        <v>4611.99</v>
      </c>
      <c r="H47" s="139"/>
      <c r="I47" s="106"/>
      <c r="J47" s="45">
        <v>225</v>
      </c>
      <c r="K47" s="118">
        <v>240</v>
      </c>
      <c r="L47" s="45">
        <v>-45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9"/>
      <c r="I48" s="106"/>
      <c r="J48" s="45"/>
      <c r="K48" s="118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>
        <v>295.027</v>
      </c>
      <c r="H49" s="139"/>
      <c r="I49" s="106"/>
      <c r="J49" s="45">
        <v>6</v>
      </c>
      <c r="K49" s="118">
        <v>2</v>
      </c>
      <c r="L49" s="45"/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1018.366</v>
      </c>
      <c r="H50" s="139"/>
      <c r="I50" s="106"/>
      <c r="J50" s="45">
        <v>4005</v>
      </c>
      <c r="K50" s="118">
        <v>2996</v>
      </c>
      <c r="L50" s="45">
        <v>3614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4640.974</v>
      </c>
      <c r="H51" s="139"/>
      <c r="I51" s="106"/>
      <c r="J51" s="45">
        <v>3870</v>
      </c>
      <c r="K51" s="118">
        <v>4171</v>
      </c>
      <c r="L51" s="45">
        <v>4435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3669.711</v>
      </c>
      <c r="H52" s="139"/>
      <c r="I52" s="106"/>
      <c r="J52" s="45"/>
      <c r="K52" s="118"/>
      <c r="L52" s="45"/>
    </row>
    <row r="53" spans="1:12" ht="15" customHeight="1">
      <c r="A53" s="27" t="s">
        <v>77</v>
      </c>
      <c r="B53" s="3"/>
      <c r="C53" s="3"/>
      <c r="D53" s="3"/>
      <c r="E53" s="71"/>
      <c r="F53" s="45"/>
      <c r="G53" s="71"/>
      <c r="H53" s="139"/>
      <c r="I53" s="106"/>
      <c r="J53" s="45"/>
      <c r="K53" s="118"/>
      <c r="L53" s="45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>
        <v>32.375</v>
      </c>
      <c r="H54" s="138"/>
      <c r="I54" s="107"/>
      <c r="J54" s="47">
        <v>140</v>
      </c>
      <c r="K54" s="119">
        <v>192</v>
      </c>
      <c r="L54" s="47">
        <v>143</v>
      </c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>SUM(G47:G54)</f>
        <v>14268.443</v>
      </c>
      <c r="H55" s="125">
        <f>SUM(H47:H54)</f>
        <v>0</v>
      </c>
      <c r="I55" s="105" t="s">
        <v>8</v>
      </c>
      <c r="J55" s="50">
        <f>SUM(J47:J54)</f>
        <v>8246</v>
      </c>
      <c r="K55" s="128">
        <f>SUM(K47:K54)</f>
        <v>7601</v>
      </c>
      <c r="L55" s="50">
        <f>SUM(L47:L54)</f>
        <v>8147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 aca="true" t="shared" si="8" ref="E57:L57">E$3</f>
        <v>2013</v>
      </c>
      <c r="F57" s="56">
        <f t="shared" si="8"/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/>
      <c r="K58" s="75"/>
      <c r="L58" s="75"/>
    </row>
    <row r="59" spans="1:12" s="44" customFormat="1" ht="15" customHeight="1">
      <c r="A59" s="63" t="s">
        <v>81</v>
      </c>
      <c r="B59" s="61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77"/>
      <c r="F60" s="77"/>
      <c r="G60" s="77"/>
      <c r="H60" s="77"/>
      <c r="I60" s="77"/>
      <c r="J60" s="77"/>
      <c r="K60" s="77"/>
      <c r="L60" s="77"/>
    </row>
    <row r="61" spans="1:12" ht="24.75" customHeight="1">
      <c r="A61" s="190" t="s">
        <v>42</v>
      </c>
      <c r="B61" s="190"/>
      <c r="C61" s="8"/>
      <c r="D61" s="8"/>
      <c r="E61" s="69"/>
      <c r="F61" s="48"/>
      <c r="G61" s="69"/>
      <c r="H61" s="137"/>
      <c r="I61" s="133"/>
      <c r="J61" s="48">
        <v>347</v>
      </c>
      <c r="K61" s="143">
        <v>275</v>
      </c>
      <c r="L61" s="48">
        <v>159</v>
      </c>
    </row>
    <row r="62" spans="1:12" ht="15" customHeight="1">
      <c r="A62" s="191" t="s">
        <v>43</v>
      </c>
      <c r="B62" s="191"/>
      <c r="C62" s="22"/>
      <c r="D62" s="22"/>
      <c r="E62" s="70"/>
      <c r="F62" s="47"/>
      <c r="G62" s="70"/>
      <c r="H62" s="138"/>
      <c r="I62" s="134"/>
      <c r="J62" s="47">
        <v>584</v>
      </c>
      <c r="K62" s="119">
        <v>81</v>
      </c>
      <c r="L62" s="47">
        <v>-11</v>
      </c>
    </row>
    <row r="63" spans="1:14" ht="16.5" customHeight="1">
      <c r="A63" s="192" t="s">
        <v>44</v>
      </c>
      <c r="B63" s="192"/>
      <c r="C63" s="24"/>
      <c r="D63" s="24"/>
      <c r="E63" s="74" t="s">
        <v>8</v>
      </c>
      <c r="F63" s="128" t="s">
        <v>8</v>
      </c>
      <c r="G63" s="74" t="s">
        <v>8</v>
      </c>
      <c r="H63" s="128" t="s">
        <v>8</v>
      </c>
      <c r="I63" s="74" t="s">
        <v>8</v>
      </c>
      <c r="J63" s="50">
        <f>SUM(J61:J62)</f>
        <v>931</v>
      </c>
      <c r="K63" s="140">
        <f>SUM(K61:K62)</f>
        <v>356</v>
      </c>
      <c r="L63" s="140">
        <f>SUM(L61:L62)</f>
        <v>148</v>
      </c>
      <c r="N63" s="132"/>
    </row>
    <row r="64" spans="1:12" ht="15" customHeight="1">
      <c r="A64" s="190" t="s">
        <v>45</v>
      </c>
      <c r="B64" s="190"/>
      <c r="C64" s="3"/>
      <c r="D64" s="3"/>
      <c r="E64" s="71"/>
      <c r="F64" s="45"/>
      <c r="G64" s="71"/>
      <c r="H64" s="139"/>
      <c r="I64" s="135"/>
      <c r="J64" s="45">
        <v>-156</v>
      </c>
      <c r="K64" s="118">
        <v>-92</v>
      </c>
      <c r="L64" s="45">
        <v>-46</v>
      </c>
    </row>
    <row r="65" spans="1:12" ht="15" customHeight="1">
      <c r="A65" s="191" t="s">
        <v>78</v>
      </c>
      <c r="B65" s="191"/>
      <c r="C65" s="21"/>
      <c r="D65" s="21"/>
      <c r="E65" s="70"/>
      <c r="F65" s="47"/>
      <c r="G65" s="70"/>
      <c r="H65" s="138"/>
      <c r="I65" s="134"/>
      <c r="J65" s="47"/>
      <c r="K65" s="119">
        <v>3</v>
      </c>
      <c r="L65" s="47">
        <v>-1</v>
      </c>
    </row>
    <row r="66" spans="1:14" ht="16.5" customHeight="1">
      <c r="A66" s="127" t="s">
        <v>46</v>
      </c>
      <c r="B66" s="127"/>
      <c r="C66" s="25"/>
      <c r="D66" s="25"/>
      <c r="E66" s="74" t="s">
        <v>8</v>
      </c>
      <c r="F66" s="128" t="s">
        <v>8</v>
      </c>
      <c r="G66" s="74" t="s">
        <v>8</v>
      </c>
      <c r="H66" s="128" t="s">
        <v>8</v>
      </c>
      <c r="I66" s="74" t="s">
        <v>8</v>
      </c>
      <c r="J66" s="50">
        <f>SUM(J63:J65)</f>
        <v>775</v>
      </c>
      <c r="K66" s="140">
        <f>SUM(K63:K65)</f>
        <v>267</v>
      </c>
      <c r="L66" s="140">
        <f>SUM(L63:L65)</f>
        <v>101</v>
      </c>
      <c r="N66" s="132"/>
    </row>
    <row r="67" spans="1:12" ht="15" customHeight="1">
      <c r="A67" s="191" t="s">
        <v>47</v>
      </c>
      <c r="B67" s="191"/>
      <c r="C67" s="26"/>
      <c r="D67" s="26"/>
      <c r="E67" s="70"/>
      <c r="F67" s="47"/>
      <c r="G67" s="70"/>
      <c r="H67" s="138"/>
      <c r="I67" s="134"/>
      <c r="J67" s="47"/>
      <c r="K67" s="119"/>
      <c r="L67" s="47"/>
    </row>
    <row r="68" spans="1:14" ht="16.5" customHeight="1">
      <c r="A68" s="192" t="s">
        <v>48</v>
      </c>
      <c r="B68" s="192"/>
      <c r="C68" s="9"/>
      <c r="D68" s="9"/>
      <c r="E68" s="74" t="s">
        <v>8</v>
      </c>
      <c r="F68" s="128" t="s">
        <v>8</v>
      </c>
      <c r="G68" s="74" t="s">
        <v>8</v>
      </c>
      <c r="H68" s="128" t="s">
        <v>8</v>
      </c>
      <c r="I68" s="74" t="s">
        <v>8</v>
      </c>
      <c r="J68" s="50">
        <f>SUM(J66:J67)</f>
        <v>775</v>
      </c>
      <c r="K68" s="140">
        <f>SUM(K66:K67)</f>
        <v>267</v>
      </c>
      <c r="L68" s="140">
        <f>SUM(L66:L67)</f>
        <v>101</v>
      </c>
      <c r="N68" s="132"/>
    </row>
    <row r="69" spans="1:12" ht="15" customHeight="1">
      <c r="A69" s="190" t="s">
        <v>49</v>
      </c>
      <c r="B69" s="190"/>
      <c r="C69" s="3"/>
      <c r="D69" s="3"/>
      <c r="E69" s="71"/>
      <c r="F69" s="45"/>
      <c r="G69" s="71"/>
      <c r="H69" s="139"/>
      <c r="I69" s="135"/>
      <c r="J69" s="45">
        <v>-301</v>
      </c>
      <c r="K69" s="118">
        <v>-265</v>
      </c>
      <c r="L69" s="45">
        <v>-133</v>
      </c>
    </row>
    <row r="70" spans="1:12" ht="15" customHeight="1">
      <c r="A70" s="190" t="s">
        <v>50</v>
      </c>
      <c r="B70" s="190"/>
      <c r="C70" s="3"/>
      <c r="D70" s="3"/>
      <c r="E70" s="71"/>
      <c r="F70" s="45"/>
      <c r="G70" s="71"/>
      <c r="H70" s="139"/>
      <c r="I70" s="135"/>
      <c r="J70" s="45"/>
      <c r="K70" s="118"/>
      <c r="L70" s="45">
        <v>17</v>
      </c>
    </row>
    <row r="71" spans="1:12" ht="15" customHeight="1">
      <c r="A71" s="190" t="s">
        <v>51</v>
      </c>
      <c r="B71" s="190"/>
      <c r="C71" s="3"/>
      <c r="D71" s="3"/>
      <c r="E71" s="71"/>
      <c r="F71" s="45"/>
      <c r="G71" s="71"/>
      <c r="H71" s="139"/>
      <c r="I71" s="135"/>
      <c r="J71" s="45"/>
      <c r="K71" s="118"/>
      <c r="L71" s="45"/>
    </row>
    <row r="72" spans="1:12" ht="15" customHeight="1">
      <c r="A72" s="191" t="s">
        <v>52</v>
      </c>
      <c r="B72" s="191"/>
      <c r="C72" s="21"/>
      <c r="D72" s="21"/>
      <c r="E72" s="70"/>
      <c r="F72" s="47"/>
      <c r="G72" s="70"/>
      <c r="H72" s="138"/>
      <c r="I72" s="134"/>
      <c r="J72" s="47">
        <v>-36</v>
      </c>
      <c r="K72" s="119">
        <v>45</v>
      </c>
      <c r="L72" s="47">
        <v>-32</v>
      </c>
    </row>
    <row r="73" spans="1:14" ht="16.5" customHeight="1">
      <c r="A73" s="32" t="s">
        <v>53</v>
      </c>
      <c r="B73" s="32"/>
      <c r="C73" s="19"/>
      <c r="D73" s="19"/>
      <c r="E73" s="78" t="s">
        <v>8</v>
      </c>
      <c r="F73" s="144" t="s">
        <v>8</v>
      </c>
      <c r="G73" s="78" t="s">
        <v>8</v>
      </c>
      <c r="H73" s="115" t="s">
        <v>8</v>
      </c>
      <c r="I73" s="78" t="s">
        <v>8</v>
      </c>
      <c r="J73" s="79">
        <f>SUM(J69:J72)</f>
        <v>-337</v>
      </c>
      <c r="K73" s="115">
        <f>SUM(K69:K72)</f>
        <v>-220</v>
      </c>
      <c r="L73" s="115">
        <f>SUM(L69:L72)</f>
        <v>-148</v>
      </c>
      <c r="N73" s="132"/>
    </row>
    <row r="74" spans="1:14" ht="16.5" customHeight="1">
      <c r="A74" s="192" t="s">
        <v>54</v>
      </c>
      <c r="B74" s="192"/>
      <c r="C74" s="9"/>
      <c r="D74" s="9"/>
      <c r="E74" s="74" t="s">
        <v>8</v>
      </c>
      <c r="F74" s="128" t="s">
        <v>8</v>
      </c>
      <c r="G74" s="74" t="s">
        <v>8</v>
      </c>
      <c r="H74" s="128" t="s">
        <v>8</v>
      </c>
      <c r="I74" s="74" t="s">
        <v>8</v>
      </c>
      <c r="J74" s="50">
        <f>SUM(J73+J68)</f>
        <v>438</v>
      </c>
      <c r="K74" s="140">
        <f>K73+K68</f>
        <v>47</v>
      </c>
      <c r="L74" s="128">
        <f>L73+L68</f>
        <v>-47</v>
      </c>
      <c r="N74" s="132"/>
    </row>
    <row r="75" spans="1:14" ht="16.5" customHeight="1">
      <c r="A75" s="184"/>
      <c r="B75" s="184"/>
      <c r="C75" s="9"/>
      <c r="D75" s="9"/>
      <c r="E75" s="74"/>
      <c r="F75" s="128"/>
      <c r="G75" s="74"/>
      <c r="H75" s="128"/>
      <c r="I75" s="74"/>
      <c r="J75" s="50"/>
      <c r="K75" s="140"/>
      <c r="L75" s="128"/>
      <c r="N75" s="132"/>
    </row>
    <row r="76" spans="1:14" ht="16.5" customHeight="1">
      <c r="A76" s="183" t="s">
        <v>114</v>
      </c>
      <c r="B76" s="185"/>
      <c r="C76" s="18"/>
      <c r="D76" s="18"/>
      <c r="E76" s="186" t="s">
        <v>8</v>
      </c>
      <c r="F76" s="150" t="s">
        <v>8</v>
      </c>
      <c r="G76" s="186" t="s">
        <v>8</v>
      </c>
      <c r="H76" s="150" t="s">
        <v>8</v>
      </c>
      <c r="I76" s="186" t="s">
        <v>8</v>
      </c>
      <c r="J76" s="79">
        <v>-60</v>
      </c>
      <c r="K76" s="187">
        <v>25</v>
      </c>
      <c r="L76" s="150">
        <v>-37</v>
      </c>
      <c r="N76" s="132"/>
    </row>
    <row r="77" spans="1:14" ht="27" customHeight="1">
      <c r="A77" s="193" t="s">
        <v>115</v>
      </c>
      <c r="B77" s="194"/>
      <c r="C77" s="194"/>
      <c r="D77" s="9"/>
      <c r="E77" s="74" t="s">
        <v>8</v>
      </c>
      <c r="F77" s="128" t="s">
        <v>8</v>
      </c>
      <c r="G77" s="74" t="s">
        <v>8</v>
      </c>
      <c r="H77" s="128" t="s">
        <v>8</v>
      </c>
      <c r="I77" s="74" t="s">
        <v>8</v>
      </c>
      <c r="J77" s="128">
        <f>SUM(J74:J76)</f>
        <v>378</v>
      </c>
      <c r="K77" s="128">
        <f>SUM(K74:K76)</f>
        <v>72</v>
      </c>
      <c r="L77" s="128">
        <f>SUM(L74:L76)</f>
        <v>-84</v>
      </c>
      <c r="N77" s="132"/>
    </row>
    <row r="78" spans="1:12" ht="15" customHeight="1">
      <c r="A78" s="9"/>
      <c r="B78" s="9"/>
      <c r="C78" s="9"/>
      <c r="D78" s="9"/>
      <c r="E78" s="46"/>
      <c r="F78" s="46"/>
      <c r="G78" s="46"/>
      <c r="H78" s="46"/>
      <c r="I78" s="46"/>
      <c r="J78" s="46"/>
      <c r="K78" s="46"/>
      <c r="L78" s="46"/>
    </row>
    <row r="79" spans="1:12" ht="12.75" customHeight="1">
      <c r="A79" s="63"/>
      <c r="B79" s="53"/>
      <c r="C79" s="55"/>
      <c r="D79" s="55"/>
      <c r="E79" s="56">
        <f>E$3</f>
        <v>2013</v>
      </c>
      <c r="F79" s="56">
        <f aca="true" t="shared" si="9" ref="F79:L79">F$3</f>
        <v>2012</v>
      </c>
      <c r="G79" s="56">
        <f>G$3</f>
        <v>2013</v>
      </c>
      <c r="H79" s="56">
        <f>H$3</f>
        <v>2012</v>
      </c>
      <c r="I79" s="56">
        <f t="shared" si="9"/>
        <v>2012</v>
      </c>
      <c r="J79" s="56">
        <f t="shared" si="9"/>
        <v>2011</v>
      </c>
      <c r="K79" s="56">
        <f t="shared" si="9"/>
        <v>2010</v>
      </c>
      <c r="L79" s="56">
        <f t="shared" si="9"/>
        <v>2009</v>
      </c>
    </row>
    <row r="80" spans="1:12" ht="12.75" customHeight="1">
      <c r="A80" s="57"/>
      <c r="B80" s="57"/>
      <c r="C80" s="55"/>
      <c r="D80" s="55"/>
      <c r="E80" s="56" t="str">
        <f>E$4</f>
        <v>Q2</v>
      </c>
      <c r="F80" s="56" t="str">
        <f>F$4</f>
        <v>Q2</v>
      </c>
      <c r="G80" s="56" t="str">
        <f>G$4</f>
        <v>Q1-2</v>
      </c>
      <c r="H80" s="56" t="str">
        <f>H$4</f>
        <v>Q1-2</v>
      </c>
      <c r="I80" s="56"/>
      <c r="J80" s="56"/>
      <c r="K80" s="56"/>
      <c r="L80" s="56"/>
    </row>
    <row r="81" spans="1:12" s="44" customFormat="1" ht="15" customHeight="1">
      <c r="A81" s="63" t="s">
        <v>55</v>
      </c>
      <c r="B81" s="61"/>
      <c r="C81" s="54"/>
      <c r="D81" s="58"/>
      <c r="E81" s="59"/>
      <c r="F81" s="59"/>
      <c r="G81" s="59"/>
      <c r="H81" s="59"/>
      <c r="I81" s="59"/>
      <c r="J81" s="59"/>
      <c r="K81" s="59"/>
      <c r="L81" s="59"/>
    </row>
    <row r="82" ht="1.5" customHeight="1"/>
    <row r="83" spans="1:12" ht="15" customHeight="1">
      <c r="A83" s="190" t="s">
        <v>56</v>
      </c>
      <c r="B83" s="190"/>
      <c r="C83" s="6"/>
      <c r="D83" s="6"/>
      <c r="E83" s="64">
        <f>IF(E7=0,"",IF(E14=0,"",(E14/E7))*100)</f>
        <v>5.69885571072796</v>
      </c>
      <c r="F83" s="51">
        <f>IF(F14=0,"-",IF(F7=0,"-",F14/F7))*100</f>
        <v>7.4548181862956895</v>
      </c>
      <c r="G83" s="109">
        <f>IF(G14=0,"-",IF(G7=0,"-",G14/G7))*100</f>
        <v>5.037528464722653</v>
      </c>
      <c r="H83" s="100">
        <f>IF(H7=0,"",IF(H14=0,"",(H14/H7))*100)</f>
        <v>6.584930281458988</v>
      </c>
      <c r="I83" s="109">
        <f>IF(I14=0,"-",IF(I7=0,"-",I14/I7))*100</f>
        <v>7.02109162209726</v>
      </c>
      <c r="J83" s="51">
        <f>IF(J14=0,"-",IF(J7=0,"-",J14/J7))*100</f>
        <v>7.525629077353216</v>
      </c>
      <c r="K83" s="148">
        <f>IF(K14=0,"-",IF(K7=0,"-",K14/K7))*100</f>
        <v>16.552877246760485</v>
      </c>
      <c r="L83" s="51">
        <f>IF(L14=0,"-",IF(L7=0,"-",L14/L7)*100)</f>
        <v>9.10472506217187</v>
      </c>
    </row>
    <row r="84" spans="1:13" ht="15" customHeight="1">
      <c r="A84" s="190" t="s">
        <v>57</v>
      </c>
      <c r="B84" s="190"/>
      <c r="C84" s="6"/>
      <c r="D84" s="6"/>
      <c r="E84" s="64">
        <f aca="true" t="shared" si="10" ref="E84:L84">IF(E20=0,"-",IF(E7=0,"-",E20/E7)*100)</f>
        <v>3.103542298865805</v>
      </c>
      <c r="F84" s="51">
        <f t="shared" si="10"/>
        <v>3.8482041713867066</v>
      </c>
      <c r="G84" s="109">
        <f t="shared" si="10"/>
        <v>2.379465645451063</v>
      </c>
      <c r="H84" s="100">
        <f t="shared" si="10"/>
        <v>2.806605790753182</v>
      </c>
      <c r="I84" s="109">
        <f t="shared" si="10"/>
        <v>3.399927497033856</v>
      </c>
      <c r="J84" s="51">
        <f t="shared" si="10"/>
        <v>-0.023299161230195712</v>
      </c>
      <c r="K84" s="148">
        <f t="shared" si="10"/>
        <v>5.378291765361571</v>
      </c>
      <c r="L84" s="51">
        <f t="shared" si="10"/>
        <v>-2.2243713733075436</v>
      </c>
      <c r="M84" s="42"/>
    </row>
    <row r="85" spans="1:13" ht="15" customHeight="1">
      <c r="A85" s="190" t="s">
        <v>58</v>
      </c>
      <c r="B85" s="190"/>
      <c r="C85" s="7"/>
      <c r="D85" s="7"/>
      <c r="E85" s="64" t="s">
        <v>8</v>
      </c>
      <c r="F85" s="52" t="s">
        <v>8</v>
      </c>
      <c r="G85" s="64" t="s">
        <v>8</v>
      </c>
      <c r="H85" s="100" t="s">
        <v>8</v>
      </c>
      <c r="I85" s="110" t="str">
        <f>IF((I47=0),"-",(I24/((I47+J47)/2)*100))</f>
        <v>-</v>
      </c>
      <c r="J85" s="52">
        <f>IF((J47=0),"-",(J24/((J47+K47)/2)*100))</f>
        <v>-12.473118279569892</v>
      </c>
      <c r="K85" s="52">
        <f>IF((K47=0),"-",(K24/((K47+L47)/2)*100))</f>
        <v>252.3076923076923</v>
      </c>
      <c r="L85" s="52" t="s">
        <v>79</v>
      </c>
      <c r="M85" s="42"/>
    </row>
    <row r="86" spans="1:13" ht="15" customHeight="1">
      <c r="A86" s="190" t="s">
        <v>59</v>
      </c>
      <c r="B86" s="190"/>
      <c r="C86" s="7"/>
      <c r="D86" s="7"/>
      <c r="E86" s="64" t="s">
        <v>8</v>
      </c>
      <c r="F86" s="52" t="s">
        <v>8</v>
      </c>
      <c r="G86" s="64" t="s">
        <v>8</v>
      </c>
      <c r="H86" s="100" t="s">
        <v>8</v>
      </c>
      <c r="I86" s="110" t="str">
        <f>IF((I47=0),"-",((I17+I18)/((I47+I48+I49+I51+J47+J48+J49+J51)/2)*100))</f>
        <v>-</v>
      </c>
      <c r="J86" s="52">
        <f>IF((J47=0),"-",((J17+J18)/((J47+J48+J49+J51+K47+K48+K49+K51)/2)*100))</f>
        <v>9.466760629551327</v>
      </c>
      <c r="K86" s="52">
        <f>IF((K47=0),"-",((K17+K18)/((K47+K48+K49+K51+L47+L48+L49+L51)/2)*100))</f>
        <v>23.582869476314894</v>
      </c>
      <c r="L86" s="52" t="s">
        <v>79</v>
      </c>
      <c r="M86" s="42"/>
    </row>
    <row r="87" spans="1:13" ht="15" customHeight="1">
      <c r="A87" s="190" t="s">
        <v>60</v>
      </c>
      <c r="B87" s="190"/>
      <c r="C87" s="6"/>
      <c r="D87" s="6"/>
      <c r="E87" s="68" t="s">
        <v>8</v>
      </c>
      <c r="F87" s="93" t="s">
        <v>8</v>
      </c>
      <c r="G87" s="111">
        <f aca="true" t="shared" si="11" ref="G87:L87">IF(G47=0,"-",((G47+G48)/G55*100))</f>
        <v>32.323008193676074</v>
      </c>
      <c r="H87" s="153" t="str">
        <f t="shared" si="11"/>
        <v>-</v>
      </c>
      <c r="I87" s="111" t="str">
        <f t="shared" si="11"/>
        <v>-</v>
      </c>
      <c r="J87" s="93">
        <f t="shared" si="11"/>
        <v>2.7285956827552753</v>
      </c>
      <c r="K87" s="153">
        <f t="shared" si="11"/>
        <v>3.1574792790422315</v>
      </c>
      <c r="L87" s="153">
        <f t="shared" si="11"/>
        <v>-0.5523505584877869</v>
      </c>
      <c r="M87" s="42"/>
    </row>
    <row r="88" spans="1:13" ht="15" customHeight="1">
      <c r="A88" s="190" t="s">
        <v>61</v>
      </c>
      <c r="B88" s="190"/>
      <c r="C88" s="6"/>
      <c r="D88" s="6"/>
      <c r="E88" s="65" t="s">
        <v>8</v>
      </c>
      <c r="F88" s="1" t="s">
        <v>8</v>
      </c>
      <c r="G88" s="112">
        <f aca="true" t="shared" si="12" ref="G88:L88">IF((G51+G49-G43-G41-G37)=0,"-",(G51+G49-G43-G41-G37))</f>
        <v>4563.630999999999</v>
      </c>
      <c r="H88" s="154" t="str">
        <f t="shared" si="12"/>
        <v>-</v>
      </c>
      <c r="I88" s="112" t="str">
        <f t="shared" si="12"/>
        <v>-</v>
      </c>
      <c r="J88" s="1">
        <f t="shared" si="12"/>
        <v>2983</v>
      </c>
      <c r="K88" s="154">
        <f t="shared" si="12"/>
        <v>3697</v>
      </c>
      <c r="L88" s="1">
        <f t="shared" si="12"/>
        <v>4031</v>
      </c>
      <c r="M88" s="42"/>
    </row>
    <row r="89" spans="1:12" ht="15" customHeight="1">
      <c r="A89" s="190" t="s">
        <v>62</v>
      </c>
      <c r="B89" s="190"/>
      <c r="C89" s="3"/>
      <c r="D89" s="3"/>
      <c r="E89" s="66" t="s">
        <v>8</v>
      </c>
      <c r="F89" s="2" t="s">
        <v>8</v>
      </c>
      <c r="G89" s="113">
        <f aca="true" t="shared" si="13" ref="G89:L89">IF((G47=0),"-",((G51+G49)/(G47+G48)))</f>
        <v>1.0702540551909263</v>
      </c>
      <c r="H89" s="155" t="str">
        <f t="shared" si="13"/>
        <v>-</v>
      </c>
      <c r="I89" s="113" t="str">
        <f t="shared" si="13"/>
        <v>-</v>
      </c>
      <c r="J89" s="2">
        <f t="shared" si="13"/>
        <v>17.226666666666667</v>
      </c>
      <c r="K89" s="155">
        <f t="shared" si="13"/>
        <v>17.3875</v>
      </c>
      <c r="L89" s="155">
        <f t="shared" si="13"/>
        <v>-98.55555555555556</v>
      </c>
    </row>
    <row r="90" spans="1:12" ht="15" customHeight="1">
      <c r="A90" s="191" t="s">
        <v>63</v>
      </c>
      <c r="B90" s="191"/>
      <c r="C90" s="21"/>
      <c r="D90" s="21"/>
      <c r="E90" s="67" t="s">
        <v>8</v>
      </c>
      <c r="F90" s="17" t="s">
        <v>8</v>
      </c>
      <c r="G90" s="114" t="s">
        <v>8</v>
      </c>
      <c r="H90" s="156" t="s">
        <v>8</v>
      </c>
      <c r="I90" s="114">
        <v>5120</v>
      </c>
      <c r="J90" s="17">
        <v>4187</v>
      </c>
      <c r="K90" s="156">
        <v>3728</v>
      </c>
      <c r="L90" s="17">
        <v>3653</v>
      </c>
    </row>
    <row r="91" spans="1:12" ht="15" customHeight="1">
      <c r="A91" s="4" t="s">
        <v>124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</row>
    <row r="92" spans="1:12" ht="15" customHeight="1">
      <c r="A92" s="188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1:12" ht="15" customHeight="1">
      <c r="A93" s="5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1:12" ht="10.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0.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0.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0.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0.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0.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0.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0.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0.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0.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0.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0.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</sheetData>
  <sheetProtection/>
  <mergeCells count="22">
    <mergeCell ref="A1:L1"/>
    <mergeCell ref="A61:B61"/>
    <mergeCell ref="A62:B62"/>
    <mergeCell ref="A63:B63"/>
    <mergeCell ref="A64:B64"/>
    <mergeCell ref="A71:B71"/>
    <mergeCell ref="A69:B69"/>
    <mergeCell ref="A70:B70"/>
    <mergeCell ref="A72:B72"/>
    <mergeCell ref="A74:B74"/>
    <mergeCell ref="A83:B83"/>
    <mergeCell ref="A84:B84"/>
    <mergeCell ref="A77:C77"/>
    <mergeCell ref="A65:B65"/>
    <mergeCell ref="A67:B67"/>
    <mergeCell ref="A68:B68"/>
    <mergeCell ref="A86:B86"/>
    <mergeCell ref="A87:B87"/>
    <mergeCell ref="A88:B88"/>
    <mergeCell ref="A89:B89"/>
    <mergeCell ref="A90:B90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6.7109375" style="0" customWidth="1"/>
    <col min="14" max="14" width="4.57421875" style="0" customWidth="1"/>
    <col min="15" max="15" width="2.7109375" style="0" customWidth="1"/>
    <col min="16" max="18" width="9.140625" style="0" customWidth="1"/>
  </cols>
  <sheetData>
    <row r="1" spans="1:12" ht="18" customHeight="1">
      <c r="A1" s="189" t="s">
        <v>88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68</v>
      </c>
      <c r="B2" s="12"/>
      <c r="C2" s="12"/>
      <c r="D2" s="12"/>
      <c r="E2" s="13"/>
      <c r="F2" s="13"/>
      <c r="G2" s="42"/>
      <c r="H2" s="42"/>
      <c r="I2" s="42"/>
      <c r="J2" s="13"/>
      <c r="K2" s="14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 t="s">
        <v>7</v>
      </c>
      <c r="K5" s="59"/>
      <c r="L5" s="59"/>
    </row>
    <row r="6" ht="1.5" customHeight="1"/>
    <row r="7" spans="1:15" ht="15" customHeight="1">
      <c r="A7" s="27" t="s">
        <v>10</v>
      </c>
      <c r="B7" s="6"/>
      <c r="C7" s="6"/>
      <c r="D7" s="6"/>
      <c r="E7" s="72">
        <v>553.4</v>
      </c>
      <c r="F7" s="50">
        <v>459.86400000000003</v>
      </c>
      <c r="G7" s="72">
        <v>1001.395</v>
      </c>
      <c r="H7" s="101">
        <v>876.763</v>
      </c>
      <c r="I7" s="72">
        <v>1957.183</v>
      </c>
      <c r="J7" s="50">
        <v>1788.631</v>
      </c>
      <c r="K7" s="101">
        <v>1631.78</v>
      </c>
      <c r="L7" s="50">
        <v>1503.5620000000001</v>
      </c>
      <c r="M7" s="36"/>
      <c r="N7" s="36"/>
      <c r="O7" s="36"/>
    </row>
    <row r="8" spans="1:15" ht="15" customHeight="1">
      <c r="A8" s="27" t="s">
        <v>11</v>
      </c>
      <c r="B8" s="3"/>
      <c r="C8" s="3"/>
      <c r="D8" s="3"/>
      <c r="E8" s="71">
        <v>-506.7739999999999</v>
      </c>
      <c r="F8" s="45">
        <v>-492.2099999999999</v>
      </c>
      <c r="G8" s="71">
        <v>-964.32</v>
      </c>
      <c r="H8" s="139">
        <v>-951.9399999999999</v>
      </c>
      <c r="I8" s="71">
        <v>-1925.4269999999997</v>
      </c>
      <c r="J8" s="45">
        <v>-1648.8229999999999</v>
      </c>
      <c r="K8" s="139">
        <v>-1473.2210000000002</v>
      </c>
      <c r="L8" s="45">
        <v>-1288.354</v>
      </c>
      <c r="M8" s="36"/>
      <c r="N8" s="36"/>
      <c r="O8" s="36"/>
    </row>
    <row r="9" spans="1:15" ht="15" customHeight="1">
      <c r="A9" s="27" t="s">
        <v>12</v>
      </c>
      <c r="B9" s="3"/>
      <c r="C9" s="3"/>
      <c r="D9" s="3"/>
      <c r="E9" s="71">
        <v>32.672</v>
      </c>
      <c r="F9" s="45">
        <v>0.464</v>
      </c>
      <c r="G9" s="71">
        <v>32.672</v>
      </c>
      <c r="H9" s="139">
        <v>0.464</v>
      </c>
      <c r="I9" s="71">
        <v>0.464</v>
      </c>
      <c r="J9" s="45">
        <v>9.316</v>
      </c>
      <c r="K9" s="139"/>
      <c r="L9" s="45">
        <v>-27.455000000000002</v>
      </c>
      <c r="M9" s="36"/>
      <c r="N9" s="36"/>
      <c r="O9" s="36"/>
    </row>
    <row r="10" spans="1:15" ht="15" customHeight="1">
      <c r="A10" s="27" t="s">
        <v>13</v>
      </c>
      <c r="B10" s="3"/>
      <c r="C10" s="3"/>
      <c r="D10" s="3"/>
      <c r="E10" s="71">
        <v>1.134</v>
      </c>
      <c r="F10" s="45">
        <v>0.9390000000000001</v>
      </c>
      <c r="G10" s="71">
        <v>3.262</v>
      </c>
      <c r="H10" s="139">
        <v>3.11</v>
      </c>
      <c r="I10" s="71">
        <v>5.937</v>
      </c>
      <c r="J10" s="45">
        <v>5.914</v>
      </c>
      <c r="K10" s="139">
        <v>1.81</v>
      </c>
      <c r="L10" s="45">
        <v>3.289</v>
      </c>
      <c r="M10" s="36"/>
      <c r="N10" s="36"/>
      <c r="O10" s="36"/>
    </row>
    <row r="11" spans="1:15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  <c r="M11" s="36"/>
      <c r="N11" s="36"/>
      <c r="O11" s="36"/>
    </row>
    <row r="12" spans="1:15" ht="15" customHeight="1">
      <c r="A12" s="10" t="s">
        <v>0</v>
      </c>
      <c r="B12" s="10"/>
      <c r="C12" s="10"/>
      <c r="D12" s="10"/>
      <c r="E12" s="72">
        <f aca="true" t="shared" si="0" ref="E12:L12">SUM(E7:E11)</f>
        <v>80.43200000000009</v>
      </c>
      <c r="F12" s="50">
        <f t="shared" si="0"/>
        <v>-30.94299999999989</v>
      </c>
      <c r="G12" s="72">
        <f t="shared" si="0"/>
        <v>73.00899999999993</v>
      </c>
      <c r="H12" s="101">
        <f t="shared" si="0"/>
        <v>-71.60299999999991</v>
      </c>
      <c r="I12" s="72">
        <f t="shared" si="0"/>
        <v>38.15700000000031</v>
      </c>
      <c r="J12" s="50">
        <f t="shared" si="0"/>
        <v>155.0380000000002</v>
      </c>
      <c r="K12" s="101">
        <f t="shared" si="0"/>
        <v>160.36899999999974</v>
      </c>
      <c r="L12" s="50">
        <f t="shared" si="0"/>
        <v>191.04200000000006</v>
      </c>
      <c r="M12" s="36"/>
      <c r="N12" s="36"/>
      <c r="O12" s="36"/>
    </row>
    <row r="13" spans="1:15" ht="15" customHeight="1">
      <c r="A13" s="28" t="s">
        <v>76</v>
      </c>
      <c r="B13" s="21"/>
      <c r="C13" s="21"/>
      <c r="D13" s="21"/>
      <c r="E13" s="70">
        <v>-12.018000000000004</v>
      </c>
      <c r="F13" s="47">
        <v>-6.942</v>
      </c>
      <c r="G13" s="70">
        <v>-23.894</v>
      </c>
      <c r="H13" s="138">
        <v>-14.547</v>
      </c>
      <c r="I13" s="70">
        <v>-34.013999999999996</v>
      </c>
      <c r="J13" s="47">
        <v>-29.081</v>
      </c>
      <c r="K13" s="138">
        <v>-29.389000000000003</v>
      </c>
      <c r="L13" s="47">
        <v>-28.498</v>
      </c>
      <c r="M13" s="36"/>
      <c r="N13" s="36"/>
      <c r="O13" s="36"/>
    </row>
    <row r="14" spans="1:15" ht="15" customHeight="1">
      <c r="A14" s="10" t="s">
        <v>1</v>
      </c>
      <c r="B14" s="10"/>
      <c r="C14" s="10"/>
      <c r="D14" s="10"/>
      <c r="E14" s="72">
        <f aca="true" t="shared" si="1" ref="E14:L14">SUM(E12:E13)</f>
        <v>68.41400000000009</v>
      </c>
      <c r="F14" s="50">
        <f t="shared" si="1"/>
        <v>-37.88499999999989</v>
      </c>
      <c r="G14" s="72">
        <f t="shared" si="1"/>
        <v>49.11499999999993</v>
      </c>
      <c r="H14" s="101">
        <f t="shared" si="1"/>
        <v>-86.1499999999999</v>
      </c>
      <c r="I14" s="72">
        <f t="shared" si="1"/>
        <v>4.143000000000313</v>
      </c>
      <c r="J14" s="50">
        <f t="shared" si="1"/>
        <v>125.9570000000002</v>
      </c>
      <c r="K14" s="101">
        <f t="shared" si="1"/>
        <v>130.97999999999973</v>
      </c>
      <c r="L14" s="50">
        <f t="shared" si="1"/>
        <v>162.54400000000007</v>
      </c>
      <c r="M14" s="36"/>
      <c r="N14" s="36"/>
      <c r="O14" s="36"/>
    </row>
    <row r="15" spans="1:15" ht="15" customHeight="1">
      <c r="A15" s="27" t="s">
        <v>16</v>
      </c>
      <c r="B15" s="4"/>
      <c r="C15" s="4"/>
      <c r="D15" s="4"/>
      <c r="E15" s="71">
        <v>-1.135</v>
      </c>
      <c r="F15" s="45">
        <v>-1.135</v>
      </c>
      <c r="G15" s="71">
        <v>-2.27</v>
      </c>
      <c r="H15" s="139">
        <v>-2.27</v>
      </c>
      <c r="I15" s="71">
        <v>-4.54</v>
      </c>
      <c r="J15" s="45">
        <v>-4.54</v>
      </c>
      <c r="K15" s="139">
        <v>-4.54</v>
      </c>
      <c r="L15" s="45">
        <v>-2.588</v>
      </c>
      <c r="M15" s="36"/>
      <c r="N15" s="36"/>
      <c r="O15" s="36"/>
    </row>
    <row r="16" spans="1:15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  <c r="M16" s="36"/>
      <c r="N16" s="36"/>
      <c r="O16" s="36"/>
    </row>
    <row r="17" spans="1:15" ht="15" customHeight="1">
      <c r="A17" s="10" t="s">
        <v>2</v>
      </c>
      <c r="B17" s="10"/>
      <c r="C17" s="10"/>
      <c r="D17" s="10"/>
      <c r="E17" s="72">
        <f aca="true" t="shared" si="2" ref="E17:L17">SUM(E14:E16)</f>
        <v>67.27900000000008</v>
      </c>
      <c r="F17" s="50">
        <f t="shared" si="2"/>
        <v>-39.01999999999989</v>
      </c>
      <c r="G17" s="72">
        <f t="shared" si="2"/>
        <v>46.84499999999993</v>
      </c>
      <c r="H17" s="101">
        <f t="shared" si="2"/>
        <v>-88.4199999999999</v>
      </c>
      <c r="I17" s="72">
        <f t="shared" si="2"/>
        <v>-0.3969999999996867</v>
      </c>
      <c r="J17" s="50">
        <f t="shared" si="2"/>
        <v>121.4170000000002</v>
      </c>
      <c r="K17" s="101">
        <f t="shared" si="2"/>
        <v>126.43999999999973</v>
      </c>
      <c r="L17" s="50">
        <f t="shared" si="2"/>
        <v>159.95600000000007</v>
      </c>
      <c r="M17" s="36"/>
      <c r="N17" s="36"/>
      <c r="O17" s="36"/>
    </row>
    <row r="18" spans="1:15" ht="15" customHeight="1">
      <c r="A18" s="27" t="s">
        <v>18</v>
      </c>
      <c r="B18" s="3"/>
      <c r="C18" s="3"/>
      <c r="D18" s="3"/>
      <c r="E18" s="71">
        <v>7.964</v>
      </c>
      <c r="F18" s="45">
        <v>1.391</v>
      </c>
      <c r="G18" s="71">
        <v>11.741</v>
      </c>
      <c r="H18" s="139">
        <v>3.23</v>
      </c>
      <c r="I18" s="71">
        <v>7.881</v>
      </c>
      <c r="J18" s="45">
        <v>14.164</v>
      </c>
      <c r="K18" s="139">
        <v>9.260000000000002</v>
      </c>
      <c r="L18" s="45">
        <v>25.533</v>
      </c>
      <c r="M18" s="36"/>
      <c r="N18" s="36"/>
      <c r="O18" s="36"/>
    </row>
    <row r="19" spans="1:15" ht="15" customHeight="1">
      <c r="A19" s="28" t="s">
        <v>19</v>
      </c>
      <c r="B19" s="21"/>
      <c r="C19" s="21"/>
      <c r="D19" s="21"/>
      <c r="E19" s="70">
        <v>-39.519999999999996</v>
      </c>
      <c r="F19" s="47">
        <v>-11.424000000000003</v>
      </c>
      <c r="G19" s="70">
        <v>-90.763</v>
      </c>
      <c r="H19" s="138">
        <v>-34.038000000000004</v>
      </c>
      <c r="I19" s="70">
        <v>-70.179</v>
      </c>
      <c r="J19" s="47">
        <v>-68.618</v>
      </c>
      <c r="K19" s="138">
        <v>-22.618000000000002</v>
      </c>
      <c r="L19" s="47">
        <v>-49.612</v>
      </c>
      <c r="M19" s="36"/>
      <c r="N19" s="36"/>
      <c r="O19" s="36"/>
    </row>
    <row r="20" spans="1:15" ht="15" customHeight="1">
      <c r="A20" s="10" t="s">
        <v>3</v>
      </c>
      <c r="B20" s="10"/>
      <c r="C20" s="10"/>
      <c r="D20" s="10"/>
      <c r="E20" s="72">
        <f aca="true" t="shared" si="3" ref="E20:L20">SUM(E17:E19)</f>
        <v>35.723000000000084</v>
      </c>
      <c r="F20" s="50">
        <f t="shared" si="3"/>
        <v>-49.0529999999999</v>
      </c>
      <c r="G20" s="72">
        <f t="shared" si="3"/>
        <v>-32.17700000000008</v>
      </c>
      <c r="H20" s="101">
        <f t="shared" si="3"/>
        <v>-119.2279999999999</v>
      </c>
      <c r="I20" s="72">
        <f t="shared" si="3"/>
        <v>-62.69499999999969</v>
      </c>
      <c r="J20" s="50">
        <f t="shared" si="3"/>
        <v>66.96300000000019</v>
      </c>
      <c r="K20" s="101">
        <f t="shared" si="3"/>
        <v>113.08199999999974</v>
      </c>
      <c r="L20" s="50">
        <f t="shared" si="3"/>
        <v>135.8770000000001</v>
      </c>
      <c r="M20" s="36"/>
      <c r="N20" s="36"/>
      <c r="O20" s="36"/>
    </row>
    <row r="21" spans="1:15" ht="15" customHeight="1">
      <c r="A21" s="27" t="s">
        <v>20</v>
      </c>
      <c r="B21" s="3"/>
      <c r="C21" s="3"/>
      <c r="D21" s="3"/>
      <c r="E21" s="71">
        <v>-7.971000000000011</v>
      </c>
      <c r="F21" s="45">
        <v>15.638999999999996</v>
      </c>
      <c r="G21" s="71">
        <v>12.191999999999993</v>
      </c>
      <c r="H21" s="139">
        <v>33.093</v>
      </c>
      <c r="I21" s="71">
        <v>15.748999999999995</v>
      </c>
      <c r="J21" s="45">
        <v>-17.03</v>
      </c>
      <c r="K21" s="139">
        <v>-28.437000000000005</v>
      </c>
      <c r="L21" s="45">
        <v>-50.119</v>
      </c>
      <c r="M21" s="36"/>
      <c r="N21" s="36"/>
      <c r="O21" s="36"/>
    </row>
    <row r="22" spans="1:15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  <c r="M22" s="36"/>
      <c r="N22" s="36"/>
      <c r="O22" s="36"/>
    </row>
    <row r="23" spans="1:15" ht="15" customHeight="1">
      <c r="A23" s="31" t="s">
        <v>21</v>
      </c>
      <c r="B23" s="11"/>
      <c r="C23" s="11"/>
      <c r="D23" s="11"/>
      <c r="E23" s="72">
        <f aca="true" t="shared" si="4" ref="E23:L23">SUM(E20:E22)</f>
        <v>27.752000000000073</v>
      </c>
      <c r="F23" s="50">
        <f t="shared" si="4"/>
        <v>-33.4139999999999</v>
      </c>
      <c r="G23" s="72">
        <f t="shared" si="4"/>
        <v>-19.985000000000085</v>
      </c>
      <c r="H23" s="101">
        <f t="shared" si="4"/>
        <v>-86.13499999999989</v>
      </c>
      <c r="I23" s="72">
        <f t="shared" si="4"/>
        <v>-46.94599999999969</v>
      </c>
      <c r="J23" s="50">
        <f t="shared" si="4"/>
        <v>49.93300000000019</v>
      </c>
      <c r="K23" s="101">
        <f t="shared" si="4"/>
        <v>84.64499999999973</v>
      </c>
      <c r="L23" s="50">
        <f t="shared" si="4"/>
        <v>85.7580000000001</v>
      </c>
      <c r="M23" s="36"/>
      <c r="N23" s="36"/>
      <c r="O23" s="36"/>
    </row>
    <row r="24" spans="1:15" ht="15" customHeight="1">
      <c r="A24" s="27" t="s">
        <v>22</v>
      </c>
      <c r="B24" s="3"/>
      <c r="C24" s="3"/>
      <c r="D24" s="3"/>
      <c r="E24" s="71">
        <f aca="true" t="shared" si="5" ref="E24:L24">E23-E25</f>
        <v>21.367000000000075</v>
      </c>
      <c r="F24" s="45">
        <f t="shared" si="5"/>
        <v>-40.7669999999999</v>
      </c>
      <c r="G24" s="71">
        <f t="shared" si="5"/>
        <v>-32.464000000000084</v>
      </c>
      <c r="H24" s="139">
        <f t="shared" si="5"/>
        <v>-99.64699999999989</v>
      </c>
      <c r="I24" s="71">
        <f t="shared" si="5"/>
        <v>-77.3299999999997</v>
      </c>
      <c r="J24" s="45">
        <f>J23-J25</f>
        <v>29.317000000000192</v>
      </c>
      <c r="K24" s="139">
        <f>K23-K25</f>
        <v>54.51199999999972</v>
      </c>
      <c r="L24" s="45">
        <f t="shared" si="5"/>
        <v>67.9280000000001</v>
      </c>
      <c r="M24" s="36"/>
      <c r="N24" s="36"/>
      <c r="O24" s="36"/>
    </row>
    <row r="25" spans="1:15" ht="15" customHeight="1">
      <c r="A25" s="27" t="s">
        <v>85</v>
      </c>
      <c r="B25" s="3"/>
      <c r="C25" s="3"/>
      <c r="D25" s="3"/>
      <c r="E25" s="71">
        <v>6.384999999999999</v>
      </c>
      <c r="F25" s="45">
        <v>7.353000000000001</v>
      </c>
      <c r="G25" s="71">
        <v>12.479</v>
      </c>
      <c r="H25" s="139">
        <v>13.512</v>
      </c>
      <c r="I25" s="71">
        <v>30.384</v>
      </c>
      <c r="J25" s="45">
        <v>20.616</v>
      </c>
      <c r="K25" s="139">
        <v>30.133000000000003</v>
      </c>
      <c r="L25" s="45">
        <v>17.830000000000002</v>
      </c>
      <c r="M25" s="36"/>
      <c r="N25" s="36"/>
      <c r="O25" s="36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97</v>
      </c>
      <c r="B27" s="163"/>
      <c r="C27" s="163"/>
      <c r="D27" s="163"/>
      <c r="E27" s="164">
        <v>28.2</v>
      </c>
      <c r="F27" s="165">
        <v>-53.8</v>
      </c>
      <c r="G27" s="164">
        <v>14.6</v>
      </c>
      <c r="H27" s="166">
        <v>-105.3</v>
      </c>
      <c r="I27" s="164">
        <v>-171.6</v>
      </c>
      <c r="J27" s="165">
        <v>-43.223</v>
      </c>
      <c r="K27" s="165">
        <v>-9</v>
      </c>
      <c r="L27" s="165">
        <v>63</v>
      </c>
    </row>
    <row r="28" spans="1:12" ht="15" customHeight="1">
      <c r="A28" s="167" t="s">
        <v>98</v>
      </c>
      <c r="B28" s="168"/>
      <c r="C28" s="168"/>
      <c r="D28" s="168"/>
      <c r="E28" s="169">
        <f>E14-E27</f>
        <v>40.214000000000084</v>
      </c>
      <c r="F28" s="170">
        <f aca="true" t="shared" si="6" ref="F28:L28">F14-F27</f>
        <v>15.915000000000106</v>
      </c>
      <c r="G28" s="169">
        <f t="shared" si="6"/>
        <v>34.51499999999993</v>
      </c>
      <c r="H28" s="171">
        <f t="shared" si="6"/>
        <v>19.15000000000009</v>
      </c>
      <c r="I28" s="169">
        <f>I14-I27</f>
        <v>175.7430000000003</v>
      </c>
      <c r="J28" s="170">
        <f t="shared" si="6"/>
        <v>169.1800000000002</v>
      </c>
      <c r="K28" s="170">
        <f t="shared" si="6"/>
        <v>139.97999999999973</v>
      </c>
      <c r="L28" s="170">
        <f t="shared" si="6"/>
        <v>99.54400000000007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938.527</v>
      </c>
      <c r="H34" s="139">
        <v>601.597</v>
      </c>
      <c r="I34" s="71">
        <v>601.333</v>
      </c>
      <c r="J34" s="45">
        <v>602.362</v>
      </c>
      <c r="K34" s="139">
        <v>464.68100000000004</v>
      </c>
      <c r="L34" s="45">
        <v>459.719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599.3720000000001</v>
      </c>
      <c r="H35" s="139">
        <v>230.501</v>
      </c>
      <c r="I35" s="71">
        <v>227.78199999999998</v>
      </c>
      <c r="J35" s="45">
        <v>233.226</v>
      </c>
      <c r="K35" s="139">
        <v>234.327</v>
      </c>
      <c r="L35" s="45">
        <v>239.63300000000004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498.98799999999994</v>
      </c>
      <c r="H36" s="139">
        <v>136.72799999999998</v>
      </c>
      <c r="I36" s="71">
        <v>404.21899999999994</v>
      </c>
      <c r="J36" s="45">
        <v>124.37599999999998</v>
      </c>
      <c r="K36" s="139">
        <v>99.17899999999997</v>
      </c>
      <c r="L36" s="45">
        <v>100.46600000000007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/>
      <c r="H37" s="139"/>
      <c r="I37" s="71"/>
      <c r="J37" s="45"/>
      <c r="K37" s="139"/>
      <c r="L37" s="45">
        <v>5.5</v>
      </c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197.20399999999998</v>
      </c>
      <c r="H38" s="138">
        <v>146.29</v>
      </c>
      <c r="I38" s="70">
        <v>165.535</v>
      </c>
      <c r="J38" s="47">
        <v>96.44300000000001</v>
      </c>
      <c r="K38" s="138">
        <v>71.30700000000002</v>
      </c>
      <c r="L38" s="47">
        <v>65.488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 aca="true" t="shared" si="8" ref="G39:L39">SUM(G34:G38)</f>
        <v>2234.0910000000003</v>
      </c>
      <c r="H39" s="125">
        <f t="shared" si="8"/>
        <v>1115.116</v>
      </c>
      <c r="I39" s="72">
        <f t="shared" si="8"/>
        <v>1398.869</v>
      </c>
      <c r="J39" s="50">
        <f t="shared" si="8"/>
        <v>1056.407</v>
      </c>
      <c r="K39" s="101">
        <f t="shared" si="8"/>
        <v>869.494</v>
      </c>
      <c r="L39" s="50">
        <f t="shared" si="8"/>
        <v>870.8060000000003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305.335</v>
      </c>
      <c r="H40" s="139">
        <v>273.726</v>
      </c>
      <c r="I40" s="71">
        <v>248.721</v>
      </c>
      <c r="J40" s="45">
        <v>251.989</v>
      </c>
      <c r="K40" s="139">
        <v>208.71500000000003</v>
      </c>
      <c r="L40" s="45">
        <v>211.168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1082.835</v>
      </c>
      <c r="H42" s="139">
        <v>1162.866</v>
      </c>
      <c r="I42" s="71">
        <v>1024.956</v>
      </c>
      <c r="J42" s="45">
        <v>1229.6469999999997</v>
      </c>
      <c r="K42" s="139">
        <v>1045.042</v>
      </c>
      <c r="L42" s="45">
        <v>935.179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130.41</v>
      </c>
      <c r="H43" s="139"/>
      <c r="I43" s="71">
        <v>363.869</v>
      </c>
      <c r="J43" s="45">
        <v>415.514</v>
      </c>
      <c r="K43" s="139">
        <v>428.50300000000004</v>
      </c>
      <c r="L43" s="45">
        <v>378.06600000000003</v>
      </c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>
        <v>152.791</v>
      </c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 aca="true" t="shared" si="9" ref="G45:L45">SUM(G40:G44)</f>
        <v>1518.5800000000002</v>
      </c>
      <c r="H45" s="126">
        <f t="shared" si="9"/>
        <v>1436.592</v>
      </c>
      <c r="I45" s="78">
        <f t="shared" si="9"/>
        <v>1637.5459999999998</v>
      </c>
      <c r="J45" s="79">
        <f t="shared" si="9"/>
        <v>1897.1499999999996</v>
      </c>
      <c r="K45" s="115">
        <f t="shared" si="9"/>
        <v>1682.2600000000002</v>
      </c>
      <c r="L45" s="79">
        <f t="shared" si="9"/>
        <v>1677.204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3752.6710000000003</v>
      </c>
      <c r="H46" s="125">
        <f>H45+H39</f>
        <v>2551.708</v>
      </c>
      <c r="I46" s="72">
        <f>I39+I45</f>
        <v>3036.415</v>
      </c>
      <c r="J46" s="50">
        <f>J39+J45</f>
        <v>2953.557</v>
      </c>
      <c r="K46" s="101">
        <f>K39+K45</f>
        <v>2551.7540000000004</v>
      </c>
      <c r="L46" s="50">
        <f>L39+L45</f>
        <v>2548.01</v>
      </c>
    </row>
    <row r="47" spans="1:12" ht="15" customHeight="1">
      <c r="A47" s="27" t="s">
        <v>35</v>
      </c>
      <c r="B47" s="3"/>
      <c r="C47" s="3"/>
      <c r="D47" s="3"/>
      <c r="E47" s="71"/>
      <c r="F47" s="45"/>
      <c r="G47" s="71">
        <v>489.43800000000005</v>
      </c>
      <c r="H47" s="139">
        <v>423.762</v>
      </c>
      <c r="I47" s="71">
        <v>445.04800000000006</v>
      </c>
      <c r="J47" s="45">
        <v>526.1569999999999</v>
      </c>
      <c r="K47" s="139">
        <v>822.5400000000002</v>
      </c>
      <c r="L47" s="45">
        <v>758.3910000000001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>
        <v>21.281</v>
      </c>
      <c r="H48" s="139">
        <v>17.783</v>
      </c>
      <c r="I48" s="71">
        <v>34.532</v>
      </c>
      <c r="J48" s="45">
        <v>25.285</v>
      </c>
      <c r="K48" s="139">
        <v>61.416000000000004</v>
      </c>
      <c r="L48" s="45">
        <v>41.212</v>
      </c>
    </row>
    <row r="49" spans="1:12" ht="15" customHeight="1">
      <c r="A49" s="27" t="s">
        <v>36</v>
      </c>
      <c r="B49" s="3"/>
      <c r="C49" s="3"/>
      <c r="D49" s="3"/>
      <c r="E49" s="71"/>
      <c r="F49" s="45"/>
      <c r="G49" s="71">
        <v>30.423</v>
      </c>
      <c r="H49" s="139">
        <v>39.686</v>
      </c>
      <c r="I49" s="71">
        <v>29.493</v>
      </c>
      <c r="J49" s="45">
        <v>38.143</v>
      </c>
      <c r="K49" s="139">
        <v>31.871000000000002</v>
      </c>
      <c r="L49" s="45">
        <v>38.223</v>
      </c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161.636</v>
      </c>
      <c r="H50" s="139">
        <v>67.383</v>
      </c>
      <c r="I50" s="71">
        <v>65.266</v>
      </c>
      <c r="J50" s="45">
        <v>67.789</v>
      </c>
      <c r="K50" s="139">
        <v>70.749</v>
      </c>
      <c r="L50" s="45">
        <v>73.751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1536.544</v>
      </c>
      <c r="H51" s="139">
        <v>524.6020000000001</v>
      </c>
      <c r="I51" s="71">
        <v>707.596</v>
      </c>
      <c r="J51" s="45">
        <v>391.636</v>
      </c>
      <c r="K51" s="139">
        <v>140.274</v>
      </c>
      <c r="L51" s="45">
        <v>182.81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1469.813</v>
      </c>
      <c r="H52" s="139">
        <v>1447.588</v>
      </c>
      <c r="I52" s="71">
        <v>1715.4270000000001</v>
      </c>
      <c r="J52" s="45">
        <v>1873.643</v>
      </c>
      <c r="K52" s="139">
        <v>1402.026</v>
      </c>
      <c r="L52" s="45">
        <v>1433.517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>
        <v>43.536</v>
      </c>
      <c r="H53" s="139">
        <v>30.904</v>
      </c>
      <c r="I53" s="71">
        <v>39.053</v>
      </c>
      <c r="J53" s="45">
        <v>30.904</v>
      </c>
      <c r="K53" s="139">
        <v>22.878</v>
      </c>
      <c r="L53" s="45">
        <v>17.104</v>
      </c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>
        <v>3.0020000000000002</v>
      </c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 aca="true" t="shared" si="10" ref="G55:L55">SUM(G47:G54)</f>
        <v>3752.6710000000003</v>
      </c>
      <c r="H55" s="125">
        <f t="shared" si="10"/>
        <v>2551.708</v>
      </c>
      <c r="I55" s="72">
        <f t="shared" si="10"/>
        <v>3036.415</v>
      </c>
      <c r="J55" s="50">
        <f t="shared" si="10"/>
        <v>2953.5570000000002</v>
      </c>
      <c r="K55" s="101">
        <f t="shared" si="10"/>
        <v>2551.7540000000004</v>
      </c>
      <c r="L55" s="50">
        <f t="shared" si="10"/>
        <v>2548.0099999999998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L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2011</v>
      </c>
      <c r="K57" s="56">
        <f t="shared" si="11"/>
        <v>2010</v>
      </c>
      <c r="L57" s="56">
        <f t="shared" si="11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42</v>
      </c>
      <c r="B61" s="190"/>
      <c r="C61" s="8"/>
      <c r="D61" s="8"/>
      <c r="E61" s="69">
        <v>6.654000000000011</v>
      </c>
      <c r="F61" s="143">
        <v>-52.760000000000005</v>
      </c>
      <c r="G61" s="69">
        <v>-60.364999999999995</v>
      </c>
      <c r="H61" s="137">
        <v>-123.553</v>
      </c>
      <c r="I61" s="69">
        <v>-59.529</v>
      </c>
      <c r="J61" s="48">
        <v>65.595</v>
      </c>
      <c r="K61" s="137">
        <v>102.44</v>
      </c>
      <c r="L61" s="48">
        <f>170.998-0.22</f>
        <v>170.778</v>
      </c>
    </row>
    <row r="62" spans="1:12" ht="15" customHeight="1">
      <c r="A62" s="191" t="s">
        <v>43</v>
      </c>
      <c r="B62" s="191"/>
      <c r="C62" s="22"/>
      <c r="D62" s="22"/>
      <c r="E62" s="70">
        <v>-300.866</v>
      </c>
      <c r="F62" s="119">
        <v>-178.17799999999997</v>
      </c>
      <c r="G62" s="70">
        <v>-422.209</v>
      </c>
      <c r="H62" s="138">
        <v>-324.18499999999995</v>
      </c>
      <c r="I62" s="70">
        <v>86.522</v>
      </c>
      <c r="J62" s="47">
        <v>5.720999999999975</v>
      </c>
      <c r="K62" s="138">
        <v>-130.904</v>
      </c>
      <c r="L62" s="47">
        <v>-10.863000000000014</v>
      </c>
    </row>
    <row r="63" spans="1:12" ht="16.5" customHeight="1">
      <c r="A63" s="195" t="s">
        <v>44</v>
      </c>
      <c r="B63" s="195"/>
      <c r="C63" s="24"/>
      <c r="D63" s="24"/>
      <c r="E63" s="72">
        <f aca="true" t="shared" si="12" ref="E63:L63">SUM(E61:E62)</f>
        <v>-294.212</v>
      </c>
      <c r="F63" s="101">
        <f t="shared" si="12"/>
        <v>-230.938</v>
      </c>
      <c r="G63" s="74">
        <f t="shared" si="12"/>
        <v>-482.574</v>
      </c>
      <c r="H63" s="128">
        <f t="shared" si="12"/>
        <v>-447.73799999999994</v>
      </c>
      <c r="I63" s="72">
        <f t="shared" si="12"/>
        <v>26.993000000000002</v>
      </c>
      <c r="J63" s="50">
        <f t="shared" si="12"/>
        <v>71.31599999999997</v>
      </c>
      <c r="K63" s="101">
        <f t="shared" si="12"/>
        <v>-28.464</v>
      </c>
      <c r="L63" s="50">
        <f t="shared" si="12"/>
        <v>159.91499999999996</v>
      </c>
    </row>
    <row r="64" spans="1:12" ht="15" customHeight="1">
      <c r="A64" s="190" t="s">
        <v>45</v>
      </c>
      <c r="B64" s="190"/>
      <c r="C64" s="3"/>
      <c r="D64" s="3"/>
      <c r="E64" s="71">
        <v>-9.352</v>
      </c>
      <c r="F64" s="118">
        <v>-17.306</v>
      </c>
      <c r="G64" s="71">
        <v>-15.123000000000001</v>
      </c>
      <c r="H64" s="139">
        <v>-26.094</v>
      </c>
      <c r="I64" s="71">
        <v>-108.579</v>
      </c>
      <c r="J64" s="45">
        <v>-54.214000000000006</v>
      </c>
      <c r="K64" s="139">
        <v>-29.294</v>
      </c>
      <c r="L64" s="45">
        <v>-156.15699999999998</v>
      </c>
    </row>
    <row r="65" spans="1:12" ht="15" customHeight="1">
      <c r="A65" s="191" t="s">
        <v>78</v>
      </c>
      <c r="B65" s="191"/>
      <c r="C65" s="21"/>
      <c r="D65" s="21"/>
      <c r="E65" s="70">
        <v>75.042</v>
      </c>
      <c r="F65" s="119">
        <v>1.028</v>
      </c>
      <c r="G65" s="70">
        <v>75.042</v>
      </c>
      <c r="H65" s="138">
        <v>1.092</v>
      </c>
      <c r="I65" s="70">
        <v>0.709</v>
      </c>
      <c r="J65" s="47">
        <v>9.362</v>
      </c>
      <c r="K65" s="138">
        <v>1.7710000000000001</v>
      </c>
      <c r="L65" s="47">
        <v>6.595000000000001</v>
      </c>
    </row>
    <row r="66" spans="1:12" s="40" customFormat="1" ht="16.5" customHeight="1">
      <c r="A66" s="127" t="s">
        <v>46</v>
      </c>
      <c r="B66" s="127"/>
      <c r="C66" s="25"/>
      <c r="D66" s="25"/>
      <c r="E66" s="72">
        <f aca="true" t="shared" si="13" ref="E66:L66">SUM(E63:E65)</f>
        <v>-228.52199999999996</v>
      </c>
      <c r="F66" s="101">
        <f t="shared" si="13"/>
        <v>-247.216</v>
      </c>
      <c r="G66" s="74">
        <f t="shared" si="13"/>
        <v>-422.655</v>
      </c>
      <c r="H66" s="128">
        <f t="shared" si="13"/>
        <v>-472.73999999999995</v>
      </c>
      <c r="I66" s="72">
        <f t="shared" si="13"/>
        <v>-80.87699999999998</v>
      </c>
      <c r="J66" s="50">
        <f t="shared" si="13"/>
        <v>26.46399999999997</v>
      </c>
      <c r="K66" s="101">
        <f t="shared" si="13"/>
        <v>-55.986999999999995</v>
      </c>
      <c r="L66" s="50">
        <f t="shared" si="13"/>
        <v>10.352999999999982</v>
      </c>
    </row>
    <row r="67" spans="1:12" ht="15" customHeight="1">
      <c r="A67" s="191" t="s">
        <v>47</v>
      </c>
      <c r="B67" s="191"/>
      <c r="C67" s="26"/>
      <c r="D67" s="26"/>
      <c r="E67" s="70"/>
      <c r="F67" s="119"/>
      <c r="G67" s="70">
        <v>-680.835</v>
      </c>
      <c r="H67" s="138"/>
      <c r="I67" s="70"/>
      <c r="J67" s="47">
        <v>-48.633</v>
      </c>
      <c r="K67" s="138">
        <v>153.241</v>
      </c>
      <c r="L67" s="47"/>
    </row>
    <row r="68" spans="1:12" ht="16.5" customHeight="1">
      <c r="A68" s="195" t="s">
        <v>48</v>
      </c>
      <c r="B68" s="195"/>
      <c r="C68" s="9"/>
      <c r="D68" s="9"/>
      <c r="E68" s="72">
        <f aca="true" t="shared" si="14" ref="E68:L68">SUM(E66:E67)</f>
        <v>-228.52199999999996</v>
      </c>
      <c r="F68" s="101">
        <f t="shared" si="14"/>
        <v>-247.216</v>
      </c>
      <c r="G68" s="74">
        <f t="shared" si="14"/>
        <v>-1103.49</v>
      </c>
      <c r="H68" s="128">
        <f t="shared" si="14"/>
        <v>-472.73999999999995</v>
      </c>
      <c r="I68" s="72">
        <f t="shared" si="14"/>
        <v>-80.87699999999998</v>
      </c>
      <c r="J68" s="50">
        <f t="shared" si="14"/>
        <v>-22.169000000000032</v>
      </c>
      <c r="K68" s="101">
        <f t="shared" si="14"/>
        <v>97.25400000000002</v>
      </c>
      <c r="L68" s="50">
        <f t="shared" si="14"/>
        <v>10.352999999999982</v>
      </c>
    </row>
    <row r="69" spans="1:12" ht="15" customHeight="1">
      <c r="A69" s="190" t="s">
        <v>49</v>
      </c>
      <c r="B69" s="190"/>
      <c r="C69" s="3"/>
      <c r="D69" s="3"/>
      <c r="E69" s="71">
        <v>222.91500000000002</v>
      </c>
      <c r="F69" s="118">
        <v>77.899</v>
      </c>
      <c r="G69" s="71">
        <v>873.6049999999999</v>
      </c>
      <c r="H69" s="139">
        <v>131.899</v>
      </c>
      <c r="I69" s="71">
        <v>48.579</v>
      </c>
      <c r="J69" s="45">
        <v>251.961</v>
      </c>
      <c r="K69" s="139">
        <v>-36.045</v>
      </c>
      <c r="L69" s="45">
        <v>-112.5</v>
      </c>
    </row>
    <row r="70" spans="1:12" ht="15" customHeight="1">
      <c r="A70" s="190" t="s">
        <v>50</v>
      </c>
      <c r="B70" s="190"/>
      <c r="C70" s="3"/>
      <c r="D70" s="3"/>
      <c r="E70" s="71"/>
      <c r="F70" s="118"/>
      <c r="G70" s="71"/>
      <c r="H70" s="139"/>
      <c r="I70" s="71"/>
      <c r="J70" s="45"/>
      <c r="K70" s="139"/>
      <c r="L70" s="45"/>
    </row>
    <row r="71" spans="1:12" ht="15" customHeight="1">
      <c r="A71" s="190" t="s">
        <v>51</v>
      </c>
      <c r="B71" s="190"/>
      <c r="C71" s="3"/>
      <c r="D71" s="3"/>
      <c r="E71" s="71">
        <v>-10.681000000000001</v>
      </c>
      <c r="F71" s="118">
        <v>-0.08500000000000085</v>
      </c>
      <c r="G71" s="71">
        <v>-24.76</v>
      </c>
      <c r="H71" s="139">
        <v>-20.875</v>
      </c>
      <c r="I71" s="71">
        <v>-20.895</v>
      </c>
      <c r="J71" s="45">
        <v>-148.839</v>
      </c>
      <c r="K71" s="139">
        <v>-14.422</v>
      </c>
      <c r="L71" s="45">
        <v>-6.412</v>
      </c>
    </row>
    <row r="72" spans="1:12" ht="15" customHeight="1">
      <c r="A72" s="191" t="s">
        <v>52</v>
      </c>
      <c r="B72" s="191"/>
      <c r="C72" s="21"/>
      <c r="D72" s="21"/>
      <c r="E72" s="70">
        <v>4.483</v>
      </c>
      <c r="F72" s="119"/>
      <c r="G72" s="70">
        <v>4.483</v>
      </c>
      <c r="H72" s="138">
        <v>-52.48</v>
      </c>
      <c r="I72" s="70">
        <v>3.34</v>
      </c>
      <c r="J72" s="47">
        <v>-97.56899999999999</v>
      </c>
      <c r="K72" s="138"/>
      <c r="L72" s="47"/>
    </row>
    <row r="73" spans="1:12" ht="16.5" customHeight="1">
      <c r="A73" s="32" t="s">
        <v>53</v>
      </c>
      <c r="B73" s="32"/>
      <c r="C73" s="19"/>
      <c r="D73" s="19"/>
      <c r="E73" s="73">
        <f aca="true" t="shared" si="15" ref="E73:L73">SUM(E69:E72)</f>
        <v>216.717</v>
      </c>
      <c r="F73" s="141">
        <f t="shared" si="15"/>
        <v>77.814</v>
      </c>
      <c r="G73" s="78">
        <f t="shared" si="15"/>
        <v>853.3279999999999</v>
      </c>
      <c r="H73" s="115">
        <f t="shared" si="15"/>
        <v>58.544000000000004</v>
      </c>
      <c r="I73" s="73">
        <f t="shared" si="15"/>
        <v>31.024</v>
      </c>
      <c r="J73" s="49">
        <f t="shared" si="15"/>
        <v>5.553000000000026</v>
      </c>
      <c r="K73" s="141">
        <f t="shared" si="15"/>
        <v>-50.467</v>
      </c>
      <c r="L73" s="49">
        <f t="shared" si="15"/>
        <v>-118.912</v>
      </c>
    </row>
    <row r="74" spans="1:12" ht="16.5" customHeight="1">
      <c r="A74" s="195" t="s">
        <v>54</v>
      </c>
      <c r="B74" s="195"/>
      <c r="C74" s="9"/>
      <c r="D74" s="9"/>
      <c r="E74" s="72">
        <f>SUM(E73+E68)</f>
        <v>-11.80499999999995</v>
      </c>
      <c r="F74" s="101">
        <f>F73+F68</f>
        <v>-169.40200000000002</v>
      </c>
      <c r="G74" s="74">
        <f aca="true" t="shared" si="16" ref="G74:L74">SUM(G73+G68)</f>
        <v>-250.16200000000015</v>
      </c>
      <c r="H74" s="128">
        <f t="shared" si="16"/>
        <v>-414.19599999999997</v>
      </c>
      <c r="I74" s="72">
        <f t="shared" si="16"/>
        <v>-49.85299999999998</v>
      </c>
      <c r="J74" s="50">
        <f t="shared" si="16"/>
        <v>-16.616000000000007</v>
      </c>
      <c r="K74" s="101">
        <f t="shared" si="16"/>
        <v>46.78700000000002</v>
      </c>
      <c r="L74" s="50">
        <f t="shared" si="16"/>
        <v>-108.55900000000003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7" ref="F76:L76">F$3</f>
        <v>2012</v>
      </c>
      <c r="G76" s="56">
        <f>G$3</f>
        <v>2013</v>
      </c>
      <c r="H76" s="56">
        <f>H$3</f>
        <v>2012</v>
      </c>
      <c r="I76" s="56">
        <f t="shared" si="17"/>
        <v>2012</v>
      </c>
      <c r="J76" s="56">
        <f t="shared" si="17"/>
        <v>2011</v>
      </c>
      <c r="K76" s="56">
        <f t="shared" si="17"/>
        <v>2010</v>
      </c>
      <c r="L76" s="56">
        <f t="shared" si="17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12.362486447415991</v>
      </c>
      <c r="F80" s="51">
        <f>IF(F14=0,"-",IF(F7=0,"-",F14/F7))*100</f>
        <v>-8.238305238070362</v>
      </c>
      <c r="G80" s="64">
        <f>IF(G7=0,"",IF(G14=0,"",(G14/G7))*100)</f>
        <v>4.904658002087082</v>
      </c>
      <c r="H80" s="100">
        <f>IF(H7=0,"",IF(H14=0,"",(H14/H7))*100)</f>
        <v>-9.825916467734142</v>
      </c>
      <c r="I80" s="98">
        <f>IF(I14=0,"-",IF(I7=0,"-",I14/I7))*100</f>
        <v>0.21168178959250686</v>
      </c>
      <c r="J80" s="51">
        <f>IF(J14=0,"-",IF(J7=0,"-",J14/J7))*100</f>
        <v>7.042089732314838</v>
      </c>
      <c r="K80" s="148">
        <f>IF(K14=0,"-",IF(K7=0,"-",K14/K7)*100)</f>
        <v>8.026817340572855</v>
      </c>
      <c r="L80" s="51">
        <f>IF(L14=0,"-",IF(L7=0,"-",L14/L7)*100)</f>
        <v>10.810595106819676</v>
      </c>
    </row>
    <row r="81" spans="1:13" ht="15" customHeight="1">
      <c r="A81" s="190" t="s">
        <v>57</v>
      </c>
      <c r="B81" s="190"/>
      <c r="C81" s="6"/>
      <c r="D81" s="6"/>
      <c r="E81" s="64">
        <f aca="true" t="shared" si="18" ref="E81:L81">IF(E20=0,"-",IF(E7=0,"-",E20/E7)*100)</f>
        <v>6.4551861221539735</v>
      </c>
      <c r="F81" s="51">
        <f t="shared" si="18"/>
        <v>-10.66684932936692</v>
      </c>
      <c r="G81" s="64">
        <f>IF(G20=0,"-",IF(G7=0,"-",G20/G7)*100)</f>
        <v>-3.2132175615017124</v>
      </c>
      <c r="H81" s="100">
        <f t="shared" si="18"/>
        <v>-13.598657790075528</v>
      </c>
      <c r="I81" s="64">
        <f>IF(I20=0,"-",IF(I7=0,"-",I20/I7)*100)</f>
        <v>-3.203328457277612</v>
      </c>
      <c r="J81" s="51">
        <f>IF(J20=0,"-",IF(J7=0,"-",J20/J7)*100)</f>
        <v>3.7438130055892014</v>
      </c>
      <c r="K81" s="100">
        <f>IF(K20=0,"-",IF(K7=0,"-",K20/K7)*100)</f>
        <v>6.929978305899064</v>
      </c>
      <c r="L81" s="51">
        <f t="shared" si="18"/>
        <v>9.037006787881051</v>
      </c>
      <c r="M81" s="13"/>
    </row>
    <row r="82" spans="1:13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>
        <f>IF((I47=0),"-",(I24/((I47+J47)/2)*100))</f>
        <v>-15.92454734067467</v>
      </c>
      <c r="J82" s="100" t="s">
        <v>8</v>
      </c>
      <c r="K82" s="100">
        <f>IF((K47=0),"-",(K24/((K47+L47)/2)*100))</f>
        <v>6.896189650275655</v>
      </c>
      <c r="L82" s="52">
        <v>9.3</v>
      </c>
      <c r="M82" s="13"/>
    </row>
    <row r="83" spans="1:13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>
        <f>IF((I47=0),"-",((I17+I18)/((I47+I48+I49+I51+J47+J48+J49+J51)/2)*100))</f>
        <v>0.681016793379133</v>
      </c>
      <c r="J83" s="100" t="s">
        <v>8</v>
      </c>
      <c r="K83" s="100">
        <f>IF((K47=0),"-",((K17+K18)/((K47+K48+K49+K51+L47+L48+L49+L51)/2)*100))</f>
        <v>13.068578255214765</v>
      </c>
      <c r="L83" s="52">
        <v>17</v>
      </c>
      <c r="M83" s="13"/>
    </row>
    <row r="84" spans="1:13" ht="15" customHeight="1">
      <c r="A84" s="190" t="s">
        <v>60</v>
      </c>
      <c r="B84" s="190"/>
      <c r="C84" s="6"/>
      <c r="D84" s="6"/>
      <c r="E84" s="68" t="s">
        <v>8</v>
      </c>
      <c r="F84" s="93" t="s">
        <v>8</v>
      </c>
      <c r="G84" s="68">
        <f aca="true" t="shared" si="19" ref="G84:L84">IF(G47=0,"-",((G47+G48)/G55*100))</f>
        <v>13.609479754553492</v>
      </c>
      <c r="H84" s="102">
        <f t="shared" si="19"/>
        <v>17.303899976016066</v>
      </c>
      <c r="I84" s="68">
        <f t="shared" si="19"/>
        <v>15.794283719452052</v>
      </c>
      <c r="J84" s="178">
        <f t="shared" si="19"/>
        <v>18.67043703575045</v>
      </c>
      <c r="K84" s="102">
        <f t="shared" si="19"/>
        <v>34.64111352426606</v>
      </c>
      <c r="L84" s="93">
        <f t="shared" si="19"/>
        <v>31.381470245407208</v>
      </c>
      <c r="M84" s="13"/>
    </row>
    <row r="85" spans="1:13" ht="15" customHeight="1">
      <c r="A85" s="190" t="s">
        <v>61</v>
      </c>
      <c r="B85" s="190"/>
      <c r="C85" s="6"/>
      <c r="D85" s="6"/>
      <c r="E85" s="65" t="s">
        <v>8</v>
      </c>
      <c r="F85" s="1" t="s">
        <v>8</v>
      </c>
      <c r="G85" s="65">
        <f aca="true" t="shared" si="20" ref="G85:L85">IF((G51+G49-G43-G41-G37)=0,"-",(G51+G49-G43-G41-G37))</f>
        <v>1436.557</v>
      </c>
      <c r="H85" s="103">
        <f t="shared" si="20"/>
        <v>564.2880000000001</v>
      </c>
      <c r="I85" s="65">
        <f t="shared" si="20"/>
        <v>373.22</v>
      </c>
      <c r="J85" s="1">
        <f t="shared" si="20"/>
        <v>14.264999999999986</v>
      </c>
      <c r="K85" s="103">
        <f t="shared" si="20"/>
        <v>-256.35800000000006</v>
      </c>
      <c r="L85" s="1">
        <f t="shared" si="20"/>
        <v>-162.53300000000002</v>
      </c>
      <c r="M85" s="13"/>
    </row>
    <row r="86" spans="1:12" ht="15" customHeight="1">
      <c r="A86" s="190" t="s">
        <v>62</v>
      </c>
      <c r="B86" s="190"/>
      <c r="C86" s="3"/>
      <c r="D86" s="3"/>
      <c r="E86" s="66" t="s">
        <v>8</v>
      </c>
      <c r="F86" s="2" t="s">
        <v>8</v>
      </c>
      <c r="G86" s="66">
        <f aca="true" t="shared" si="21" ref="G86:L86">IF((G47=0),"-",((G51+G49)/(G47+G48)))</f>
        <v>3.0681588114011813</v>
      </c>
      <c r="H86" s="104">
        <f t="shared" si="21"/>
        <v>1.277985256315891</v>
      </c>
      <c r="I86" s="66">
        <f t="shared" si="21"/>
        <v>1.5369469118812293</v>
      </c>
      <c r="J86" s="33">
        <f t="shared" si="21"/>
        <v>0.7793729893624354</v>
      </c>
      <c r="K86" s="104">
        <f t="shared" si="21"/>
        <v>0.19474385602903307</v>
      </c>
      <c r="L86" s="2">
        <f t="shared" si="21"/>
        <v>0.27642842760720004</v>
      </c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441</v>
      </c>
      <c r="J87" s="17">
        <v>469</v>
      </c>
      <c r="K87" s="149">
        <v>452</v>
      </c>
      <c r="L87" s="17">
        <v>463</v>
      </c>
    </row>
    <row r="88" spans="1:12" ht="15" customHeight="1">
      <c r="A88" s="5" t="s">
        <v>103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</row>
    <row r="89" spans="1:12" ht="15" customHeight="1">
      <c r="A89" s="5"/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4.25" customHeight="1">
      <c r="A90" s="5"/>
      <c r="B90" s="5"/>
      <c r="C90" s="5"/>
      <c r="D90" s="5"/>
      <c r="E90" s="5"/>
      <c r="F90" s="5"/>
      <c r="G90" s="122"/>
      <c r="H90" s="122"/>
      <c r="I90" s="122"/>
      <c r="J90" s="5"/>
      <c r="K90" s="5"/>
      <c r="L90" s="5"/>
    </row>
    <row r="91" spans="1:12" ht="15">
      <c r="A91" s="5"/>
      <c r="B91" s="5"/>
      <c r="C91" s="5"/>
      <c r="D91" s="5"/>
      <c r="E91" s="5"/>
      <c r="F91" s="5"/>
      <c r="G91" s="43"/>
      <c r="H91" s="43"/>
      <c r="I91" s="43"/>
      <c r="J91" s="5"/>
      <c r="K91" s="5"/>
      <c r="L91" s="5"/>
    </row>
    <row r="92" spans="1:12" ht="15">
      <c r="A92" s="5"/>
      <c r="B92" s="5"/>
      <c r="C92" s="5"/>
      <c r="D92" s="5"/>
      <c r="E92" s="5"/>
      <c r="F92" s="5"/>
      <c r="G92" s="43"/>
      <c r="H92" s="43"/>
      <c r="I92" s="43"/>
      <c r="J92" s="5"/>
      <c r="K92" s="5"/>
      <c r="L92" s="5"/>
    </row>
    <row r="93" spans="1:12" ht="15" customHeight="1">
      <c r="A93" s="5"/>
      <c r="B93" s="5"/>
      <c r="C93" s="5"/>
      <c r="D93" s="5"/>
      <c r="E93" s="5"/>
      <c r="F93" s="5"/>
      <c r="G93" s="43"/>
      <c r="H93" s="43"/>
      <c r="I93" s="43"/>
      <c r="J93" s="5"/>
      <c r="K93" s="5"/>
      <c r="L93" s="5"/>
    </row>
    <row r="94" spans="1:12" ht="15">
      <c r="A94" s="5"/>
      <c r="B94" s="5"/>
      <c r="C94" s="5"/>
      <c r="D94" s="5"/>
      <c r="E94" s="5"/>
      <c r="F94" s="5"/>
      <c r="G94" s="43"/>
      <c r="H94" s="43"/>
      <c r="I94" s="43"/>
      <c r="J94" s="5"/>
      <c r="K94" s="5"/>
      <c r="L94" s="5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5:B65"/>
    <mergeCell ref="A70:B70"/>
    <mergeCell ref="A71:B71"/>
    <mergeCell ref="A82:B82"/>
    <mergeCell ref="A84:B84"/>
    <mergeCell ref="A1:L1"/>
    <mergeCell ref="A61:B61"/>
    <mergeCell ref="A62:B62"/>
    <mergeCell ref="A63:B63"/>
    <mergeCell ref="A64:B64"/>
    <mergeCell ref="A86:B86"/>
    <mergeCell ref="A67:B67"/>
    <mergeCell ref="A72:B72"/>
    <mergeCell ref="A68:B68"/>
    <mergeCell ref="A69:B69"/>
    <mergeCell ref="A87:B87"/>
    <mergeCell ref="A83:B83"/>
    <mergeCell ref="A81:B81"/>
    <mergeCell ref="A74:B74"/>
    <mergeCell ref="A80:B80"/>
    <mergeCell ref="A85:B8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5.7109375" style="0" customWidth="1"/>
    <col min="14" max="14" width="4.140625" style="0" customWidth="1"/>
    <col min="15" max="15" width="4.8515625" style="0" customWidth="1"/>
    <col min="16" max="18" width="9.140625" style="0" customWidth="1"/>
  </cols>
  <sheetData>
    <row r="1" spans="1:12" ht="18" customHeight="1">
      <c r="A1" s="189" t="s">
        <v>87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 t="s">
        <v>7</v>
      </c>
      <c r="K5" s="59" t="s">
        <v>7</v>
      </c>
      <c r="L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54.131</v>
      </c>
      <c r="F7" s="50">
        <v>58.811</v>
      </c>
      <c r="G7" s="72">
        <v>104.426</v>
      </c>
      <c r="H7" s="101">
        <v>107.819</v>
      </c>
      <c r="I7" s="72">
        <v>235.482</v>
      </c>
      <c r="J7" s="50">
        <v>232.118</v>
      </c>
      <c r="K7" s="101">
        <v>226.792</v>
      </c>
      <c r="L7" s="50">
        <v>136.66500000000002</v>
      </c>
    </row>
    <row r="8" spans="1:12" ht="15" customHeight="1">
      <c r="A8" s="27" t="s">
        <v>11</v>
      </c>
      <c r="B8" s="3"/>
      <c r="C8" s="3"/>
      <c r="D8" s="3"/>
      <c r="E8" s="71">
        <v>-50.69800000000001</v>
      </c>
      <c r="F8" s="45">
        <v>-54.400999999999996</v>
      </c>
      <c r="G8" s="71">
        <v>-101.74099999999999</v>
      </c>
      <c r="H8" s="139">
        <v>-104.82100000000001</v>
      </c>
      <c r="I8" s="71">
        <v>-211.91999999999996</v>
      </c>
      <c r="J8" s="45">
        <v>-223.649</v>
      </c>
      <c r="K8" s="139">
        <v>-208.141</v>
      </c>
      <c r="L8" s="45">
        <v>-119.71600000000001</v>
      </c>
    </row>
    <row r="9" spans="1:12" ht="15" customHeight="1">
      <c r="A9" s="27" t="s">
        <v>12</v>
      </c>
      <c r="B9" s="3"/>
      <c r="C9" s="3"/>
      <c r="D9" s="3"/>
      <c r="E9" s="71">
        <v>1.8579999999999999</v>
      </c>
      <c r="F9" s="45">
        <v>3.213</v>
      </c>
      <c r="G9" s="71">
        <v>3.1559999999999997</v>
      </c>
      <c r="H9" s="139">
        <v>5.437</v>
      </c>
      <c r="I9" s="71">
        <v>7.81</v>
      </c>
      <c r="J9" s="45">
        <v>13.142</v>
      </c>
      <c r="K9" s="139">
        <v>4.806</v>
      </c>
      <c r="L9" s="45"/>
    </row>
    <row r="10" spans="1:12" ht="15" customHeight="1">
      <c r="A10" s="27" t="s">
        <v>13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</row>
    <row r="12" spans="1:12" ht="15" customHeight="1">
      <c r="A12" s="10" t="s">
        <v>0</v>
      </c>
      <c r="B12" s="10"/>
      <c r="C12" s="10"/>
      <c r="D12" s="10"/>
      <c r="E12" s="72">
        <f>SUM(E7:E11)</f>
        <v>5.290999999999992</v>
      </c>
      <c r="F12" s="50">
        <f aca="true" t="shared" si="0" ref="F12:L12">SUM(F7:F11)</f>
        <v>7.623000000000004</v>
      </c>
      <c r="G12" s="72">
        <f>SUM(G7:G11)</f>
        <v>5.841000000000016</v>
      </c>
      <c r="H12" s="101">
        <f>SUM(H7:H11)</f>
        <v>8.434999999999992</v>
      </c>
      <c r="I12" s="72">
        <f>SUM(I7:I11)</f>
        <v>31.37200000000004</v>
      </c>
      <c r="J12" s="50">
        <f t="shared" si="0"/>
        <v>21.610999999999994</v>
      </c>
      <c r="K12" s="101">
        <f>SUM(K7:K11)</f>
        <v>23.45700000000001</v>
      </c>
      <c r="L12" s="50">
        <f t="shared" si="0"/>
        <v>16.949000000000012</v>
      </c>
    </row>
    <row r="13" spans="1:12" ht="15" customHeight="1">
      <c r="A13" s="28" t="s">
        <v>76</v>
      </c>
      <c r="B13" s="21"/>
      <c r="C13" s="21"/>
      <c r="D13" s="21"/>
      <c r="E13" s="70">
        <v>-2.3249999999999997</v>
      </c>
      <c r="F13" s="47">
        <v>-2.0220000000000002</v>
      </c>
      <c r="G13" s="70">
        <v>-4.621</v>
      </c>
      <c r="H13" s="138">
        <v>-3.672</v>
      </c>
      <c r="I13" s="70">
        <v>-7.899</v>
      </c>
      <c r="J13" s="47">
        <v>-6.804</v>
      </c>
      <c r="K13" s="138">
        <v>-6.595</v>
      </c>
      <c r="L13" s="47">
        <v>-4.687</v>
      </c>
    </row>
    <row r="14" spans="1:12" ht="15" customHeight="1">
      <c r="A14" s="10" t="s">
        <v>1</v>
      </c>
      <c r="B14" s="10"/>
      <c r="C14" s="10"/>
      <c r="D14" s="10"/>
      <c r="E14" s="72">
        <f>SUM(E12:E13)</f>
        <v>2.9659999999999926</v>
      </c>
      <c r="F14" s="50">
        <f aca="true" t="shared" si="1" ref="F14:L14">SUM(F12:F13)</f>
        <v>5.6010000000000035</v>
      </c>
      <c r="G14" s="72">
        <f>SUM(G12:G13)</f>
        <v>1.2200000000000157</v>
      </c>
      <c r="H14" s="101">
        <f>SUM(H12:H13)</f>
        <v>4.762999999999991</v>
      </c>
      <c r="I14" s="72">
        <f>SUM(I12:I13)</f>
        <v>23.473000000000038</v>
      </c>
      <c r="J14" s="50">
        <f t="shared" si="1"/>
        <v>14.806999999999993</v>
      </c>
      <c r="K14" s="101">
        <f>SUM(K12:K13)</f>
        <v>16.862000000000013</v>
      </c>
      <c r="L14" s="50">
        <f t="shared" si="1"/>
        <v>12.262000000000011</v>
      </c>
    </row>
    <row r="15" spans="1:12" ht="15" customHeight="1">
      <c r="A15" s="27" t="s">
        <v>16</v>
      </c>
      <c r="B15" s="4"/>
      <c r="C15" s="4"/>
      <c r="D15" s="4"/>
      <c r="E15" s="71">
        <v>-0.181</v>
      </c>
      <c r="F15" s="45">
        <v>-0.194</v>
      </c>
      <c r="G15" s="71">
        <v>-0.361</v>
      </c>
      <c r="H15" s="139">
        <v>-0.392</v>
      </c>
      <c r="I15" s="71">
        <v>-0.778</v>
      </c>
      <c r="J15" s="45">
        <v>-0.726</v>
      </c>
      <c r="K15" s="139">
        <v>-0.655</v>
      </c>
      <c r="L15" s="45"/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</row>
    <row r="17" spans="1:12" ht="15" customHeight="1">
      <c r="A17" s="10" t="s">
        <v>2</v>
      </c>
      <c r="B17" s="10"/>
      <c r="C17" s="10"/>
      <c r="D17" s="10"/>
      <c r="E17" s="72">
        <f>SUM(E14:E16)</f>
        <v>2.7849999999999926</v>
      </c>
      <c r="F17" s="50">
        <f aca="true" t="shared" si="2" ref="F17:L17">SUM(F14:F16)</f>
        <v>5.407000000000004</v>
      </c>
      <c r="G17" s="72">
        <f>SUM(G14:G16)</f>
        <v>0.8590000000000158</v>
      </c>
      <c r="H17" s="101">
        <f>SUM(H14:H16)</f>
        <v>4.370999999999991</v>
      </c>
      <c r="I17" s="72">
        <f>SUM(I14:I16)</f>
        <v>22.69500000000004</v>
      </c>
      <c r="J17" s="50">
        <f t="shared" si="2"/>
        <v>14.080999999999992</v>
      </c>
      <c r="K17" s="101">
        <f>SUM(K14:K16)</f>
        <v>16.20700000000001</v>
      </c>
      <c r="L17" s="50">
        <f t="shared" si="2"/>
        <v>12.262000000000011</v>
      </c>
    </row>
    <row r="18" spans="1:12" ht="15" customHeight="1">
      <c r="A18" s="27" t="s">
        <v>18</v>
      </c>
      <c r="B18" s="3"/>
      <c r="C18" s="3"/>
      <c r="D18" s="3"/>
      <c r="E18" s="71">
        <v>-1.651</v>
      </c>
      <c r="F18" s="45">
        <v>-0.0069999999999998085</v>
      </c>
      <c r="G18" s="71">
        <v>1.4229999999999998</v>
      </c>
      <c r="H18" s="139">
        <v>1.746</v>
      </c>
      <c r="I18" s="71">
        <v>4.504</v>
      </c>
      <c r="J18" s="45">
        <v>0.457</v>
      </c>
      <c r="K18" s="139">
        <v>-0.005999999999999998</v>
      </c>
      <c r="L18" s="45">
        <v>0.368</v>
      </c>
    </row>
    <row r="19" spans="1:12" ht="15" customHeight="1">
      <c r="A19" s="28" t="s">
        <v>19</v>
      </c>
      <c r="B19" s="21"/>
      <c r="C19" s="21"/>
      <c r="D19" s="21"/>
      <c r="E19" s="70">
        <v>-4.5600000000000005</v>
      </c>
      <c r="F19" s="47">
        <v>-3.163</v>
      </c>
      <c r="G19" s="70">
        <v>-6.952000000000001</v>
      </c>
      <c r="H19" s="138">
        <v>-5.5</v>
      </c>
      <c r="I19" s="70">
        <v>-13.288</v>
      </c>
      <c r="J19" s="47">
        <v>-14.542</v>
      </c>
      <c r="K19" s="138">
        <v>-14.596</v>
      </c>
      <c r="L19" s="47">
        <v>-1.197</v>
      </c>
    </row>
    <row r="20" spans="1:12" ht="15" customHeight="1">
      <c r="A20" s="10" t="s">
        <v>3</v>
      </c>
      <c r="B20" s="10"/>
      <c r="C20" s="10"/>
      <c r="D20" s="10"/>
      <c r="E20" s="72">
        <f>SUM(E17:E19)</f>
        <v>-3.426000000000008</v>
      </c>
      <c r="F20" s="50">
        <f aca="true" t="shared" si="3" ref="F20:L20">SUM(F17:F19)</f>
        <v>2.237000000000004</v>
      </c>
      <c r="G20" s="72">
        <f>SUM(G17:G19)</f>
        <v>-4.669999999999986</v>
      </c>
      <c r="H20" s="101">
        <f>SUM(H17:H19)</f>
        <v>0.6169999999999902</v>
      </c>
      <c r="I20" s="72">
        <f>SUM(I17:I19)</f>
        <v>13.91100000000004</v>
      </c>
      <c r="J20" s="50">
        <f t="shared" si="3"/>
        <v>-0.004000000000006665</v>
      </c>
      <c r="K20" s="101">
        <f>SUM(K17:K19)</f>
        <v>1.605000000000011</v>
      </c>
      <c r="L20" s="50">
        <f t="shared" si="3"/>
        <v>11.43300000000001</v>
      </c>
    </row>
    <row r="21" spans="1:12" ht="15" customHeight="1">
      <c r="A21" s="27" t="s">
        <v>20</v>
      </c>
      <c r="B21" s="3"/>
      <c r="C21" s="3"/>
      <c r="D21" s="3"/>
      <c r="E21" s="71">
        <v>-0.020000000000000018</v>
      </c>
      <c r="F21" s="45">
        <v>0.23199999999999998</v>
      </c>
      <c r="G21" s="71">
        <v>0.046999999999999986</v>
      </c>
      <c r="H21" s="139">
        <v>0.244</v>
      </c>
      <c r="I21" s="71">
        <v>-4.898</v>
      </c>
      <c r="J21" s="45">
        <v>0.3230000000000004</v>
      </c>
      <c r="K21" s="139">
        <v>24.57</v>
      </c>
      <c r="L21" s="45">
        <v>22.048000000000002</v>
      </c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47">
        <v>-17.379</v>
      </c>
      <c r="K22" s="138">
        <v>6.588</v>
      </c>
      <c r="L22" s="47"/>
    </row>
    <row r="23" spans="1:12" ht="15" customHeight="1">
      <c r="A23" s="31" t="s">
        <v>21</v>
      </c>
      <c r="B23" s="11"/>
      <c r="C23" s="11"/>
      <c r="D23" s="11"/>
      <c r="E23" s="72">
        <f>SUM(E20:E22)</f>
        <v>-3.446000000000008</v>
      </c>
      <c r="F23" s="50">
        <f aca="true" t="shared" si="4" ref="F23:L23">SUM(F20:F22)</f>
        <v>2.469000000000004</v>
      </c>
      <c r="G23" s="72">
        <f>SUM(G20:G22)</f>
        <v>-4.622999999999986</v>
      </c>
      <c r="H23" s="101">
        <f>SUM(H20:H22)</f>
        <v>0.8609999999999902</v>
      </c>
      <c r="I23" s="72">
        <f>SUM(I20:I22)</f>
        <v>9.01300000000004</v>
      </c>
      <c r="J23" s="50">
        <f t="shared" si="4"/>
        <v>-17.06000000000001</v>
      </c>
      <c r="K23" s="101">
        <f>SUM(K20:K22)</f>
        <v>32.76300000000001</v>
      </c>
      <c r="L23" s="50">
        <f t="shared" si="4"/>
        <v>33.48100000000001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L24">E23-E25</f>
        <v>-3.446000000000008</v>
      </c>
      <c r="F24" s="45">
        <f t="shared" si="5"/>
        <v>2.469000000000004</v>
      </c>
      <c r="G24" s="71">
        <f t="shared" si="5"/>
        <v>-4.622999999999986</v>
      </c>
      <c r="H24" s="139">
        <f t="shared" si="5"/>
        <v>0.8609999999999902</v>
      </c>
      <c r="I24" s="71">
        <f>I23-I25</f>
        <v>9.01300000000004</v>
      </c>
      <c r="J24" s="45">
        <f t="shared" si="5"/>
        <v>-17.06000000000001</v>
      </c>
      <c r="K24" s="139">
        <f t="shared" si="5"/>
        <v>32.76300000000001</v>
      </c>
      <c r="L24" s="45">
        <f t="shared" si="5"/>
        <v>33.48100000000001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97</v>
      </c>
      <c r="B27" s="163"/>
      <c r="C27" s="163"/>
      <c r="D27" s="163"/>
      <c r="E27" s="164"/>
      <c r="F27" s="165"/>
      <c r="G27" s="164">
        <v>-2.782</v>
      </c>
      <c r="H27" s="166"/>
      <c r="I27" s="164"/>
      <c r="J27" s="165">
        <v>-1.212</v>
      </c>
      <c r="K27" s="165"/>
      <c r="L27" s="165"/>
    </row>
    <row r="28" spans="1:12" ht="15" customHeight="1">
      <c r="A28" s="167" t="s">
        <v>98</v>
      </c>
      <c r="B28" s="168"/>
      <c r="C28" s="168"/>
      <c r="D28" s="168"/>
      <c r="E28" s="169">
        <f>E14-E27</f>
        <v>2.9659999999999926</v>
      </c>
      <c r="F28" s="170">
        <f aca="true" t="shared" si="6" ref="F28:L28">F14-F27</f>
        <v>5.6010000000000035</v>
      </c>
      <c r="G28" s="169">
        <f t="shared" si="6"/>
        <v>4.002000000000016</v>
      </c>
      <c r="H28" s="171">
        <f t="shared" si="6"/>
        <v>4.762999999999991</v>
      </c>
      <c r="I28" s="169">
        <f>I14-I27</f>
        <v>23.473000000000038</v>
      </c>
      <c r="J28" s="170">
        <f t="shared" si="6"/>
        <v>16.018999999999995</v>
      </c>
      <c r="K28" s="170">
        <f t="shared" si="6"/>
        <v>16.862000000000013</v>
      </c>
      <c r="L28" s="170">
        <f t="shared" si="6"/>
        <v>12.262000000000011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301.425</v>
      </c>
      <c r="H34" s="139">
        <v>303.726</v>
      </c>
      <c r="I34" s="71">
        <v>299.225</v>
      </c>
      <c r="J34" s="45">
        <v>306.677</v>
      </c>
      <c r="K34" s="139"/>
      <c r="L34" s="45">
        <v>85.199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107.435</v>
      </c>
      <c r="H35" s="139">
        <v>92.207</v>
      </c>
      <c r="I35" s="71">
        <v>97.88</v>
      </c>
      <c r="J35" s="45">
        <v>79.67299999999999</v>
      </c>
      <c r="K35" s="139"/>
      <c r="L35" s="45">
        <v>25.408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10.938000000000002</v>
      </c>
      <c r="H36" s="139">
        <v>9.087000000000003</v>
      </c>
      <c r="I36" s="71">
        <v>6.972</v>
      </c>
      <c r="J36" s="45">
        <v>9.282999999999998</v>
      </c>
      <c r="K36" s="139"/>
      <c r="L36" s="45">
        <v>5.207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>
        <v>0.254</v>
      </c>
      <c r="H37" s="139">
        <v>0.316</v>
      </c>
      <c r="I37" s="71">
        <v>0.329</v>
      </c>
      <c r="J37" s="45">
        <v>0.316</v>
      </c>
      <c r="K37" s="139"/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67.667</v>
      </c>
      <c r="H38" s="138">
        <v>73.806</v>
      </c>
      <c r="I38" s="70">
        <v>67.536</v>
      </c>
      <c r="J38" s="47">
        <v>73.924</v>
      </c>
      <c r="K38" s="138"/>
      <c r="L38" s="47">
        <v>37.036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487.71900000000005</v>
      </c>
      <c r="H39" s="125">
        <f>SUM(H34:H38)</f>
        <v>479.14199999999994</v>
      </c>
      <c r="I39" s="72">
        <f>SUM(I34:I38)</f>
        <v>471.942</v>
      </c>
      <c r="J39" s="50">
        <f>SUM(J34:J38)</f>
        <v>469.87300000000005</v>
      </c>
      <c r="K39" s="101" t="s">
        <v>8</v>
      </c>
      <c r="L39" s="50">
        <f>SUM(L34:L38)</f>
        <v>152.85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34.073</v>
      </c>
      <c r="H40" s="139">
        <v>37.139</v>
      </c>
      <c r="I40" s="71">
        <v>30.290999999999997</v>
      </c>
      <c r="J40" s="45">
        <v>34.379</v>
      </c>
      <c r="K40" s="139"/>
      <c r="L40" s="45">
        <v>16.47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53.496</v>
      </c>
      <c r="H42" s="139">
        <v>57.649</v>
      </c>
      <c r="I42" s="71">
        <v>71.177</v>
      </c>
      <c r="J42" s="45">
        <v>68.681</v>
      </c>
      <c r="K42" s="139"/>
      <c r="L42" s="45">
        <v>45.913000000000004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12.703</v>
      </c>
      <c r="H43" s="139">
        <v>20.21</v>
      </c>
      <c r="I43" s="71">
        <v>16.781</v>
      </c>
      <c r="J43" s="45">
        <v>33.998000000000005</v>
      </c>
      <c r="K43" s="139"/>
      <c r="L43" s="45">
        <v>34.995000000000005</v>
      </c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100.272</v>
      </c>
      <c r="H45" s="126">
        <f>SUM(H40:H44)</f>
        <v>114.99800000000002</v>
      </c>
      <c r="I45" s="78">
        <f>SUM(I40:I44)</f>
        <v>118.249</v>
      </c>
      <c r="J45" s="79">
        <f>SUM(J40:J44)</f>
        <v>137.058</v>
      </c>
      <c r="K45" s="115" t="s">
        <v>8</v>
      </c>
      <c r="L45" s="79">
        <f>SUM(L40:L44)</f>
        <v>97.37800000000001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587.9910000000001</v>
      </c>
      <c r="H46" s="125">
        <f>H45+H39</f>
        <v>594.14</v>
      </c>
      <c r="I46" s="72">
        <f>I45+I39</f>
        <v>590.191</v>
      </c>
      <c r="J46" s="50">
        <f>J45+J39</f>
        <v>606.931</v>
      </c>
      <c r="K46" s="101" t="s">
        <v>8</v>
      </c>
      <c r="L46" s="50">
        <f>L39+L45</f>
        <v>250.228</v>
      </c>
    </row>
    <row r="47" spans="1:12" ht="15" customHeight="1">
      <c r="A47" s="27" t="s">
        <v>35</v>
      </c>
      <c r="B47" s="3"/>
      <c r="C47" s="3"/>
      <c r="D47" s="3"/>
      <c r="E47" s="71"/>
      <c r="F47" s="45"/>
      <c r="G47" s="71">
        <v>348.842</v>
      </c>
      <c r="H47" s="139">
        <v>347.495</v>
      </c>
      <c r="I47" s="71">
        <v>348.844</v>
      </c>
      <c r="J47" s="45">
        <v>351.17400000000004</v>
      </c>
      <c r="K47" s="139"/>
      <c r="L47" s="45">
        <v>175.696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/>
      <c r="H49" s="139"/>
      <c r="I49" s="71"/>
      <c r="J49" s="45"/>
      <c r="K49" s="139"/>
      <c r="L49" s="45"/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3.976</v>
      </c>
      <c r="H50" s="139">
        <v>4.901</v>
      </c>
      <c r="I50" s="71">
        <v>4.311</v>
      </c>
      <c r="J50" s="45">
        <v>5.119</v>
      </c>
      <c r="K50" s="139"/>
      <c r="L50" s="45">
        <v>2.023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171.94100000000003</v>
      </c>
      <c r="H51" s="139">
        <v>179.173</v>
      </c>
      <c r="I51" s="71">
        <v>172.137</v>
      </c>
      <c r="J51" s="45">
        <v>183.37900000000002</v>
      </c>
      <c r="K51" s="139"/>
      <c r="L51" s="45">
        <v>42.511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58.165</v>
      </c>
      <c r="H52" s="139">
        <v>55.520999999999994</v>
      </c>
      <c r="I52" s="71">
        <v>58.563</v>
      </c>
      <c r="J52" s="45">
        <v>60.209</v>
      </c>
      <c r="K52" s="139"/>
      <c r="L52" s="45">
        <v>29.998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>
        <v>5.067</v>
      </c>
      <c r="H53" s="139">
        <v>7.05</v>
      </c>
      <c r="I53" s="71">
        <v>6.336</v>
      </c>
      <c r="J53" s="45">
        <v>7.05</v>
      </c>
      <c r="K53" s="139"/>
      <c r="L53" s="45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>SUM(G47:G54)</f>
        <v>587.991</v>
      </c>
      <c r="H55" s="125">
        <f>SUM(H47:H54)</f>
        <v>594.1399999999999</v>
      </c>
      <c r="I55" s="72">
        <f>SUM(I47:I54)</f>
        <v>590.1909999999999</v>
      </c>
      <c r="J55" s="50">
        <f>SUM(J47:J54)</f>
        <v>606.931</v>
      </c>
      <c r="K55" s="101" t="s">
        <v>8</v>
      </c>
      <c r="L55" s="50">
        <f>SUM(L47:L54)</f>
        <v>250.22799999999998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L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5" ht="24.75" customHeight="1">
      <c r="A61" s="190" t="s">
        <v>42</v>
      </c>
      <c r="B61" s="190"/>
      <c r="C61" s="8"/>
      <c r="D61" s="8"/>
      <c r="E61" s="69">
        <v>3.9689999999999994</v>
      </c>
      <c r="F61" s="48">
        <v>4.496</v>
      </c>
      <c r="G61" s="69">
        <v>1.7650000000000008</v>
      </c>
      <c r="H61" s="137">
        <v>1.3219999999999996</v>
      </c>
      <c r="I61" s="69">
        <v>18.802999999999997</v>
      </c>
      <c r="J61" s="48"/>
      <c r="K61" s="137"/>
      <c r="L61" s="48">
        <v>15.937000000000003</v>
      </c>
      <c r="O61" s="48"/>
    </row>
    <row r="62" spans="1:15" ht="15" customHeight="1">
      <c r="A62" s="191" t="s">
        <v>43</v>
      </c>
      <c r="B62" s="191"/>
      <c r="C62" s="22"/>
      <c r="D62" s="22"/>
      <c r="E62" s="70">
        <v>5.031000000000002</v>
      </c>
      <c r="F62" s="47">
        <v>4.507999999999999</v>
      </c>
      <c r="G62" s="70">
        <v>15.039</v>
      </c>
      <c r="H62" s="138">
        <v>4.174999999999999</v>
      </c>
      <c r="I62" s="70">
        <v>-3.112</v>
      </c>
      <c r="J62" s="47"/>
      <c r="K62" s="138"/>
      <c r="L62" s="47">
        <v>-9.120000000000001</v>
      </c>
      <c r="O62" s="45"/>
    </row>
    <row r="63" spans="1:15" ht="16.5" customHeight="1">
      <c r="A63" s="195" t="s">
        <v>44</v>
      </c>
      <c r="B63" s="195"/>
      <c r="C63" s="24"/>
      <c r="D63" s="24"/>
      <c r="E63" s="72">
        <f>SUM(E61:E62)</f>
        <v>9.000000000000002</v>
      </c>
      <c r="F63" s="128">
        <f>SUM(F61:F62)</f>
        <v>9.004</v>
      </c>
      <c r="G63" s="74">
        <f>SUM(G61:G62)</f>
        <v>16.804000000000002</v>
      </c>
      <c r="H63" s="128">
        <f>SUM(H61:H62)</f>
        <v>5.496999999999998</v>
      </c>
      <c r="I63" s="72">
        <f>SUM(I61:I62)</f>
        <v>15.690999999999997</v>
      </c>
      <c r="J63" s="50" t="s">
        <v>8</v>
      </c>
      <c r="K63" s="101" t="s">
        <v>8</v>
      </c>
      <c r="L63" s="50">
        <f>SUM(L61:L62)</f>
        <v>6.817000000000002</v>
      </c>
      <c r="O63" s="50"/>
    </row>
    <row r="64" spans="1:15" ht="15" customHeight="1">
      <c r="A64" s="190" t="s">
        <v>45</v>
      </c>
      <c r="B64" s="190"/>
      <c r="C64" s="3"/>
      <c r="D64" s="3"/>
      <c r="E64" s="71">
        <v>-9.385</v>
      </c>
      <c r="F64" s="45">
        <v>-7.8340000000000005</v>
      </c>
      <c r="G64" s="71">
        <v>-15.205</v>
      </c>
      <c r="H64" s="139">
        <v>-16.775</v>
      </c>
      <c r="I64" s="71">
        <v>-26.369</v>
      </c>
      <c r="J64" s="45"/>
      <c r="K64" s="139"/>
      <c r="L64" s="45">
        <v>-9.894</v>
      </c>
      <c r="O64" s="45"/>
    </row>
    <row r="65" spans="1:15" ht="15" customHeight="1">
      <c r="A65" s="191" t="s">
        <v>78</v>
      </c>
      <c r="B65" s="191"/>
      <c r="C65" s="21"/>
      <c r="D65" s="21"/>
      <c r="E65" s="70"/>
      <c r="F65" s="47"/>
      <c r="G65" s="70"/>
      <c r="H65" s="138"/>
      <c r="I65" s="70"/>
      <c r="J65" s="47"/>
      <c r="K65" s="138"/>
      <c r="L65" s="47">
        <v>0.048</v>
      </c>
      <c r="O65" s="45"/>
    </row>
    <row r="66" spans="1:15" s="40" customFormat="1" ht="16.5" customHeight="1">
      <c r="A66" s="127" t="s">
        <v>46</v>
      </c>
      <c r="B66" s="127"/>
      <c r="C66" s="25"/>
      <c r="D66" s="25"/>
      <c r="E66" s="72">
        <f>SUM(E63:E65)</f>
        <v>-0.384999999999998</v>
      </c>
      <c r="F66" s="128">
        <f>SUM(F63:F65)</f>
        <v>1.169999999999999</v>
      </c>
      <c r="G66" s="74">
        <f>SUM(G63:G65)</f>
        <v>1.599000000000002</v>
      </c>
      <c r="H66" s="128">
        <f>SUM(H63:H65)</f>
        <v>-11.278</v>
      </c>
      <c r="I66" s="72">
        <f>SUM(I63:I65)</f>
        <v>-10.678000000000003</v>
      </c>
      <c r="J66" s="50" t="s">
        <v>8</v>
      </c>
      <c r="K66" s="101" t="s">
        <v>8</v>
      </c>
      <c r="L66" s="50">
        <f>SUM(L63:L65)</f>
        <v>-3.028999999999998</v>
      </c>
      <c r="O66" s="50"/>
    </row>
    <row r="67" spans="1:15" ht="15" customHeight="1">
      <c r="A67" s="191" t="s">
        <v>47</v>
      </c>
      <c r="B67" s="191"/>
      <c r="C67" s="26"/>
      <c r="D67" s="26"/>
      <c r="E67" s="70"/>
      <c r="F67" s="119"/>
      <c r="G67" s="70"/>
      <c r="H67" s="138"/>
      <c r="I67" s="70"/>
      <c r="J67" s="47"/>
      <c r="K67" s="138"/>
      <c r="L67" s="47"/>
      <c r="O67" s="45"/>
    </row>
    <row r="68" spans="1:15" ht="16.5" customHeight="1">
      <c r="A68" s="195" t="s">
        <v>48</v>
      </c>
      <c r="B68" s="195"/>
      <c r="C68" s="9"/>
      <c r="D68" s="9"/>
      <c r="E68" s="72">
        <f>SUM(E66:E67)</f>
        <v>-0.384999999999998</v>
      </c>
      <c r="F68" s="128">
        <f>SUM(F66:F67)</f>
        <v>1.169999999999999</v>
      </c>
      <c r="G68" s="74">
        <f>SUM(G66:G67)</f>
        <v>1.599000000000002</v>
      </c>
      <c r="H68" s="128">
        <f>SUM(H66:H67)</f>
        <v>-11.278</v>
      </c>
      <c r="I68" s="72">
        <f>SUM(I66:I67)</f>
        <v>-10.678000000000003</v>
      </c>
      <c r="J68" s="50" t="s">
        <v>8</v>
      </c>
      <c r="K68" s="101" t="s">
        <v>8</v>
      </c>
      <c r="L68" s="50">
        <f>SUM(L66:L67)</f>
        <v>-3.028999999999998</v>
      </c>
      <c r="O68" s="50"/>
    </row>
    <row r="69" spans="1:15" ht="15" customHeight="1">
      <c r="A69" s="190" t="s">
        <v>49</v>
      </c>
      <c r="B69" s="190"/>
      <c r="C69" s="3"/>
      <c r="D69" s="3"/>
      <c r="E69" s="71">
        <v>-0.25</v>
      </c>
      <c r="F69" s="45">
        <v>-0.17100000000000026</v>
      </c>
      <c r="G69" s="71">
        <v>-4.838</v>
      </c>
      <c r="H69" s="139">
        <v>-2.41</v>
      </c>
      <c r="I69" s="71">
        <v>-6.09</v>
      </c>
      <c r="J69" s="45"/>
      <c r="K69" s="139"/>
      <c r="L69" s="45">
        <v>9.299000000000001</v>
      </c>
      <c r="O69" s="45"/>
    </row>
    <row r="70" spans="1:15" ht="15" customHeight="1">
      <c r="A70" s="190" t="s">
        <v>50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>
        <v>22.205000000000002</v>
      </c>
      <c r="O70" s="45"/>
    </row>
    <row r="71" spans="1:15" ht="15" customHeight="1">
      <c r="A71" s="190" t="s">
        <v>51</v>
      </c>
      <c r="B71" s="190"/>
      <c r="C71" s="3"/>
      <c r="D71" s="3"/>
      <c r="E71" s="71"/>
      <c r="F71" s="45"/>
      <c r="G71" s="71"/>
      <c r="H71" s="139"/>
      <c r="I71" s="71"/>
      <c r="J71" s="45"/>
      <c r="K71" s="139"/>
      <c r="L71" s="45"/>
      <c r="O71" s="45"/>
    </row>
    <row r="72" spans="1:15" ht="15" customHeight="1">
      <c r="A72" s="191" t="s">
        <v>52</v>
      </c>
      <c r="B72" s="191"/>
      <c r="C72" s="21"/>
      <c r="D72" s="21"/>
      <c r="E72" s="70"/>
      <c r="F72" s="47"/>
      <c r="G72" s="70">
        <v>-1.269</v>
      </c>
      <c r="H72" s="138"/>
      <c r="I72" s="70"/>
      <c r="J72" s="47"/>
      <c r="K72" s="138"/>
      <c r="L72" s="47"/>
      <c r="O72" s="45"/>
    </row>
    <row r="73" spans="1:15" ht="16.5" customHeight="1">
      <c r="A73" s="32" t="s">
        <v>53</v>
      </c>
      <c r="B73" s="32"/>
      <c r="C73" s="19"/>
      <c r="D73" s="19"/>
      <c r="E73" s="73">
        <f>SUM(E69:E72)</f>
        <v>-0.25</v>
      </c>
      <c r="F73" s="115">
        <f>SUM(F69:F72)</f>
        <v>-0.17100000000000026</v>
      </c>
      <c r="G73" s="78">
        <f>SUM(G69:G72)</f>
        <v>-6.107</v>
      </c>
      <c r="H73" s="115">
        <f>SUM(H69:H72)</f>
        <v>-2.41</v>
      </c>
      <c r="I73" s="73">
        <f>SUM(I69:I72)</f>
        <v>-6.09</v>
      </c>
      <c r="J73" s="49" t="s">
        <v>8</v>
      </c>
      <c r="K73" s="141" t="s">
        <v>8</v>
      </c>
      <c r="L73" s="49">
        <f>SUM(L69:L72)</f>
        <v>31.504000000000005</v>
      </c>
      <c r="O73" s="50"/>
    </row>
    <row r="74" spans="1:15" ht="16.5" customHeight="1">
      <c r="A74" s="195" t="s">
        <v>54</v>
      </c>
      <c r="B74" s="195"/>
      <c r="C74" s="9"/>
      <c r="D74" s="9"/>
      <c r="E74" s="72">
        <f>E73+E68</f>
        <v>-0.634999999999998</v>
      </c>
      <c r="F74" s="128">
        <f>F68+F73</f>
        <v>0.9989999999999988</v>
      </c>
      <c r="G74" s="74">
        <f>SUM(G73+G68)</f>
        <v>-4.507999999999998</v>
      </c>
      <c r="H74" s="128">
        <f>H68+H73</f>
        <v>-13.688</v>
      </c>
      <c r="I74" s="72">
        <f>SUM(I73+I68)</f>
        <v>-16.768</v>
      </c>
      <c r="J74" s="50" t="s">
        <v>8</v>
      </c>
      <c r="K74" s="101" t="s">
        <v>8</v>
      </c>
      <c r="L74" s="50">
        <f>SUM(L73+L68)</f>
        <v>28.47500000000001</v>
      </c>
      <c r="O74" s="50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9" ref="F76:L76">F$3</f>
        <v>2012</v>
      </c>
      <c r="G76" s="56">
        <f>G$3</f>
        <v>2013</v>
      </c>
      <c r="H76" s="56">
        <f>H$3</f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  <c r="L76" s="56">
        <f t="shared" si="9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5.479300216142308</v>
      </c>
      <c r="F80" s="51">
        <f>IF(F14=0,"-",IF(F7=0,"-",F14/F7))*100</f>
        <v>9.523728554182046</v>
      </c>
      <c r="G80" s="64">
        <f>IF(G7=0,"",IF(G14=0,"",(G14/G7))*100)</f>
        <v>1.168291421676609</v>
      </c>
      <c r="H80" s="100">
        <f>IF(H7=0,"",IF(H14=0,"",(H14/H7))*100)</f>
        <v>4.417588736679055</v>
      </c>
      <c r="I80" s="98">
        <f>IF(I14=0,"-",IF(I7=0,"-",I14/I7))*100</f>
        <v>9.968065499698508</v>
      </c>
      <c r="J80" s="51">
        <f>IF(J14=0,"-",IF(J7=0,"-",J14/J7))*100</f>
        <v>6.37908305258532</v>
      </c>
      <c r="K80" s="148">
        <f>IF(K14=0,"-",IF(K7=0,"-",K14/K7))*100</f>
        <v>7.435006525803385</v>
      </c>
      <c r="L80" s="51">
        <f>IF(L14=0,"-",IF(L7=0,"-",L14/L7)*100)</f>
        <v>8.972304540299278</v>
      </c>
    </row>
    <row r="81" spans="1:13" ht="15" customHeight="1">
      <c r="A81" s="190" t="s">
        <v>57</v>
      </c>
      <c r="B81" s="190"/>
      <c r="C81" s="6"/>
      <c r="D81" s="6"/>
      <c r="E81" s="64">
        <f aca="true" t="shared" si="10" ref="E81:L81">IF(E20=0,"-",IF(E7=0,"-",E20/E7)*100)</f>
        <v>-6.32909053961687</v>
      </c>
      <c r="F81" s="51">
        <f t="shared" si="10"/>
        <v>3.8037101902705346</v>
      </c>
      <c r="G81" s="64">
        <f>IF(G20=0,"-",IF(G7=0,"-",G20/G7)*100)</f>
        <v>-4.472066343630883</v>
      </c>
      <c r="H81" s="100">
        <f>IF(H20=0,"-",IF(H7=0,"-",H20/H7)*100)</f>
        <v>0.5722553538801048</v>
      </c>
      <c r="I81" s="64">
        <f>IF(I20=0,"-",IF(I7=0,"-",I20/I7)*100)</f>
        <v>5.907457894870963</v>
      </c>
      <c r="J81" s="51">
        <f t="shared" si="10"/>
        <v>-0.0017232614446129405</v>
      </c>
      <c r="K81" s="100">
        <f t="shared" si="10"/>
        <v>0.7076969205263021</v>
      </c>
      <c r="L81" s="51">
        <f t="shared" si="10"/>
        <v>8.365711776972896</v>
      </c>
      <c r="M81" s="13"/>
    </row>
    <row r="82" spans="1:13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>
        <f>IF((I47=0),"-",(I24/((I47+J47)/2)*100))</f>
        <v>2.575076640886389</v>
      </c>
      <c r="J82" s="51" t="s">
        <v>8</v>
      </c>
      <c r="K82" s="100" t="str">
        <f>IF((K47=0),"-",(K24/((K47+L47)/2)*100))</f>
        <v>-</v>
      </c>
      <c r="L82" s="51">
        <v>22.4</v>
      </c>
      <c r="M82" s="13"/>
    </row>
    <row r="83" spans="1:13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>
        <f>IF((I47=0),"-",((I17+I18)/((I47+I48+I49+I51+J47+J48+J49+J51)/2)*100))</f>
        <v>5.153599978778521</v>
      </c>
      <c r="J83" s="51" t="s">
        <v>8</v>
      </c>
      <c r="K83" s="100" t="str">
        <f>IF((K47=0),"-",((K17+K18)/((K47+K48+K49+K51+L47+L48+L49+L51)/2)*100))</f>
        <v>-</v>
      </c>
      <c r="L83" s="52">
        <v>7</v>
      </c>
      <c r="M83" s="13"/>
    </row>
    <row r="84" spans="1:13" ht="15" customHeight="1">
      <c r="A84" s="190" t="s">
        <v>60</v>
      </c>
      <c r="B84" s="190"/>
      <c r="C84" s="6"/>
      <c r="D84" s="6"/>
      <c r="E84" s="68" t="s">
        <v>8</v>
      </c>
      <c r="F84" s="93" t="s">
        <v>8</v>
      </c>
      <c r="G84" s="68">
        <f aca="true" t="shared" si="11" ref="G84:L84">IF(G47=0,"-",((G47+G48)/G55*100))</f>
        <v>59.32777882654666</v>
      </c>
      <c r="H84" s="102">
        <f t="shared" si="11"/>
        <v>58.48705692261085</v>
      </c>
      <c r="I84" s="68">
        <f t="shared" si="11"/>
        <v>59.10696706659371</v>
      </c>
      <c r="J84" s="178">
        <f t="shared" si="11"/>
        <v>57.86061347995077</v>
      </c>
      <c r="K84" s="102" t="str">
        <f t="shared" si="11"/>
        <v>-</v>
      </c>
      <c r="L84" s="93">
        <f t="shared" si="11"/>
        <v>70.21436449957639</v>
      </c>
      <c r="M84" s="13"/>
    </row>
    <row r="85" spans="1:13" ht="15" customHeight="1">
      <c r="A85" s="190" t="s">
        <v>61</v>
      </c>
      <c r="B85" s="190"/>
      <c r="C85" s="6"/>
      <c r="D85" s="6"/>
      <c r="E85" s="65" t="s">
        <v>8</v>
      </c>
      <c r="F85" s="1" t="s">
        <v>8</v>
      </c>
      <c r="G85" s="65">
        <f aca="true" t="shared" si="12" ref="G85:L85">IF((G51+G49-G43-G41-G37)=0,"-",(G51+G49-G43-G41-G37))</f>
        <v>158.98400000000004</v>
      </c>
      <c r="H85" s="103">
        <f t="shared" si="12"/>
        <v>158.647</v>
      </c>
      <c r="I85" s="65">
        <f t="shared" si="12"/>
        <v>155.027</v>
      </c>
      <c r="J85" s="1">
        <f t="shared" si="12"/>
        <v>149.06500000000003</v>
      </c>
      <c r="K85" s="103" t="str">
        <f t="shared" si="12"/>
        <v>-</v>
      </c>
      <c r="L85" s="1">
        <f t="shared" si="12"/>
        <v>7.515999999999998</v>
      </c>
      <c r="M85" s="13"/>
    </row>
    <row r="86" spans="1:12" ht="15" customHeight="1">
      <c r="A86" s="190" t="s">
        <v>62</v>
      </c>
      <c r="B86" s="190"/>
      <c r="C86" s="3"/>
      <c r="D86" s="3"/>
      <c r="E86" s="66" t="s">
        <v>8</v>
      </c>
      <c r="F86" s="2" t="s">
        <v>8</v>
      </c>
      <c r="G86" s="66">
        <f aca="true" t="shared" si="13" ref="G86:L86">IF((G47=0),"-",((G51+G49)/(G47+G48)))</f>
        <v>0.49289076430017037</v>
      </c>
      <c r="H86" s="104">
        <f t="shared" si="13"/>
        <v>0.5156131742902775</v>
      </c>
      <c r="I86" s="66">
        <f t="shared" si="13"/>
        <v>0.49344979417734003</v>
      </c>
      <c r="J86" s="33">
        <f t="shared" si="13"/>
        <v>0.5221884308063809</v>
      </c>
      <c r="K86" s="104" t="str">
        <f t="shared" si="13"/>
        <v>-</v>
      </c>
      <c r="L86" s="2">
        <f t="shared" si="13"/>
        <v>0.2419576996630544</v>
      </c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136</v>
      </c>
      <c r="J87" s="17">
        <v>141</v>
      </c>
      <c r="K87" s="103">
        <f>91+50</f>
        <v>141</v>
      </c>
      <c r="L87" s="17">
        <v>71</v>
      </c>
    </row>
    <row r="88" spans="1:12" ht="15" customHeight="1">
      <c r="A88" s="121" t="s">
        <v>102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5" t="s">
        <v>93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5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122"/>
      <c r="B91" s="122"/>
      <c r="C91" s="122"/>
      <c r="D91" s="122"/>
      <c r="E91" s="123"/>
      <c r="F91" s="123"/>
      <c r="G91" s="43"/>
      <c r="H91" s="43"/>
      <c r="I91" s="43"/>
      <c r="J91" s="123"/>
      <c r="K91" s="123"/>
      <c r="L91" s="123"/>
    </row>
    <row r="92" spans="1:12" ht="15">
      <c r="A92" s="122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22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1:L1"/>
    <mergeCell ref="A61:B61"/>
    <mergeCell ref="A62:B62"/>
    <mergeCell ref="A63:B63"/>
    <mergeCell ref="A64:B64"/>
    <mergeCell ref="A71:B71"/>
    <mergeCell ref="A70:B70"/>
    <mergeCell ref="A72:B72"/>
    <mergeCell ref="A74:B74"/>
    <mergeCell ref="A80:B80"/>
    <mergeCell ref="A81:B81"/>
    <mergeCell ref="A65:B65"/>
    <mergeCell ref="A67:B67"/>
    <mergeCell ref="A68:B68"/>
    <mergeCell ref="A69:B69"/>
    <mergeCell ref="A83:B83"/>
    <mergeCell ref="A84:B84"/>
    <mergeCell ref="A85:B85"/>
    <mergeCell ref="A86:B86"/>
    <mergeCell ref="A87:B87"/>
    <mergeCell ref="A82:B8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zoomScaleSheetLayoutView="85" zoomScalePageLayoutView="0" workbookViewId="0" topLeftCell="A1">
      <selection activeCell="A1" sqref="A1:M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37" customWidth="1"/>
    <col min="7" max="10" width="9.7109375" style="40" customWidth="1"/>
    <col min="11" max="13" width="9.7109375" style="37" customWidth="1"/>
    <col min="14" max="14" width="7.421875" style="0" customWidth="1"/>
    <col min="15" max="15" width="3.57421875" style="0" customWidth="1"/>
    <col min="16" max="18" width="9.140625" style="0" customWidth="1"/>
  </cols>
  <sheetData>
    <row r="1" spans="1:13" ht="18" customHeight="1">
      <c r="A1" s="189" t="s">
        <v>71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5" customHeight="1">
      <c r="A2" s="29" t="s">
        <v>15</v>
      </c>
      <c r="B2" s="12"/>
      <c r="C2" s="12"/>
      <c r="D2" s="12"/>
      <c r="E2" s="38"/>
      <c r="F2" s="38"/>
      <c r="G2" s="42"/>
      <c r="H2" s="42"/>
      <c r="I2" s="42"/>
      <c r="J2" s="42"/>
      <c r="K2" s="38"/>
      <c r="L2" s="38"/>
      <c r="M2" s="39"/>
    </row>
    <row r="3" spans="1:13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2012</v>
      </c>
      <c r="K3" s="56">
        <v>2011</v>
      </c>
      <c r="L3" s="56">
        <v>2010</v>
      </c>
      <c r="M3" s="56">
        <v>2009</v>
      </c>
    </row>
    <row r="4" spans="1:13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  <c r="M4" s="56"/>
    </row>
    <row r="5" spans="1:13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 t="s">
        <v>65</v>
      </c>
      <c r="I5" s="59" t="s">
        <v>65</v>
      </c>
      <c r="J5" s="59"/>
      <c r="K5" s="59"/>
      <c r="L5" s="59"/>
      <c r="M5" s="59" t="s">
        <v>7</v>
      </c>
    </row>
    <row r="6" ht="1.5" customHeight="1"/>
    <row r="7" spans="1:13" ht="15" customHeight="1">
      <c r="A7" s="27" t="s">
        <v>10</v>
      </c>
      <c r="B7" s="6"/>
      <c r="C7" s="6"/>
      <c r="D7" s="6"/>
      <c r="E7" s="72">
        <v>930.062</v>
      </c>
      <c r="F7" s="50">
        <v>939.4590000000001</v>
      </c>
      <c r="G7" s="72">
        <v>1855.261</v>
      </c>
      <c r="H7" s="101">
        <v>1921.719</v>
      </c>
      <c r="I7" s="72">
        <v>3869.021</v>
      </c>
      <c r="J7" s="101">
        <v>3935.438</v>
      </c>
      <c r="K7" s="50">
        <v>4310.231</v>
      </c>
      <c r="L7" s="101">
        <v>4451.486</v>
      </c>
      <c r="M7" s="50">
        <v>4740.747</v>
      </c>
    </row>
    <row r="8" spans="1:13" ht="15" customHeight="1">
      <c r="A8" s="27" t="s">
        <v>11</v>
      </c>
      <c r="B8" s="3"/>
      <c r="C8" s="3"/>
      <c r="D8" s="3"/>
      <c r="E8" s="71">
        <v>-844.919</v>
      </c>
      <c r="F8" s="45">
        <v>-854.571</v>
      </c>
      <c r="G8" s="71">
        <v>-1679.7830000000001</v>
      </c>
      <c r="H8" s="139">
        <v>-1723.386</v>
      </c>
      <c r="I8" s="71">
        <v>-3422.857</v>
      </c>
      <c r="J8" s="139">
        <v>-3478.098</v>
      </c>
      <c r="K8" s="45">
        <v>-3756.687</v>
      </c>
      <c r="L8" s="139">
        <v>-3820.2500000000005</v>
      </c>
      <c r="M8" s="45">
        <v>-4092.72</v>
      </c>
    </row>
    <row r="9" spans="1:13" ht="15" customHeight="1">
      <c r="A9" s="27" t="s">
        <v>12</v>
      </c>
      <c r="B9" s="3"/>
      <c r="C9" s="3"/>
      <c r="D9" s="3"/>
      <c r="E9" s="71">
        <v>7.673000000000001</v>
      </c>
      <c r="F9" s="45">
        <v>8.95</v>
      </c>
      <c r="G9" s="71">
        <v>12.451</v>
      </c>
      <c r="H9" s="139">
        <v>12.870999999999999</v>
      </c>
      <c r="I9" s="71">
        <v>34.204</v>
      </c>
      <c r="J9" s="139">
        <v>34.467</v>
      </c>
      <c r="K9" s="45">
        <v>29.018</v>
      </c>
      <c r="L9" s="139">
        <v>49.02</v>
      </c>
      <c r="M9" s="45">
        <v>50.162000000000006</v>
      </c>
    </row>
    <row r="10" spans="1:13" ht="15" customHeight="1">
      <c r="A10" s="27" t="s">
        <v>13</v>
      </c>
      <c r="B10" s="3"/>
      <c r="C10" s="3"/>
      <c r="D10" s="3"/>
      <c r="E10" s="71"/>
      <c r="F10" s="45"/>
      <c r="G10" s="71"/>
      <c r="H10" s="139"/>
      <c r="I10" s="71"/>
      <c r="J10" s="139"/>
      <c r="K10" s="45"/>
      <c r="L10" s="139"/>
      <c r="M10" s="45"/>
    </row>
    <row r="11" spans="1:13" ht="15" customHeight="1">
      <c r="A11" s="28" t="s">
        <v>14</v>
      </c>
      <c r="B11" s="21"/>
      <c r="C11" s="21"/>
      <c r="D11" s="21"/>
      <c r="E11" s="70">
        <v>-15.82</v>
      </c>
      <c r="F11" s="47">
        <v>-6.645</v>
      </c>
      <c r="G11" s="70">
        <v>-7.962</v>
      </c>
      <c r="H11" s="138"/>
      <c r="I11" s="70">
        <v>1.855</v>
      </c>
      <c r="J11" s="138">
        <v>162.828</v>
      </c>
      <c r="K11" s="47">
        <v>-5.225</v>
      </c>
      <c r="L11" s="138">
        <v>-9.32</v>
      </c>
      <c r="M11" s="47">
        <v>29.562</v>
      </c>
    </row>
    <row r="12" spans="1:13" ht="15" customHeight="1">
      <c r="A12" s="10" t="s">
        <v>0</v>
      </c>
      <c r="B12" s="10"/>
      <c r="C12" s="10"/>
      <c r="D12" s="10"/>
      <c r="E12" s="72">
        <f aca="true" t="shared" si="0" ref="E12:M12">SUM(E7:E11)</f>
        <v>76.99600000000004</v>
      </c>
      <c r="F12" s="50">
        <f t="shared" si="0"/>
        <v>87.19300000000004</v>
      </c>
      <c r="G12" s="72">
        <f t="shared" si="0"/>
        <v>179.96699999999984</v>
      </c>
      <c r="H12" s="101">
        <f t="shared" si="0"/>
        <v>211.2040000000001</v>
      </c>
      <c r="I12" s="72">
        <f t="shared" si="0"/>
        <v>482.22300000000024</v>
      </c>
      <c r="J12" s="101">
        <f t="shared" si="0"/>
        <v>654.6350000000001</v>
      </c>
      <c r="K12" s="50">
        <f t="shared" si="0"/>
        <v>577.3369999999999</v>
      </c>
      <c r="L12" s="101">
        <f t="shared" si="0"/>
        <v>670.9359999999994</v>
      </c>
      <c r="M12" s="50">
        <f t="shared" si="0"/>
        <v>727.7510000000005</v>
      </c>
    </row>
    <row r="13" spans="1:13" ht="15" customHeight="1">
      <c r="A13" s="28" t="s">
        <v>76</v>
      </c>
      <c r="B13" s="21"/>
      <c r="C13" s="21"/>
      <c r="D13" s="21"/>
      <c r="E13" s="70">
        <v>-29.466</v>
      </c>
      <c r="F13" s="47">
        <v>-30.497</v>
      </c>
      <c r="G13" s="70">
        <v>-58.80499999999999</v>
      </c>
      <c r="H13" s="138">
        <v>-73.666</v>
      </c>
      <c r="I13" s="70">
        <v>-142.848</v>
      </c>
      <c r="J13" s="138">
        <v>-143.971</v>
      </c>
      <c r="K13" s="47">
        <v>-129.91299999999998</v>
      </c>
      <c r="L13" s="138">
        <v>-135.09</v>
      </c>
      <c r="M13" s="47">
        <v>-135.067</v>
      </c>
    </row>
    <row r="14" spans="1:13" ht="15" customHeight="1">
      <c r="A14" s="10" t="s">
        <v>1</v>
      </c>
      <c r="B14" s="10"/>
      <c r="C14" s="10"/>
      <c r="D14" s="10"/>
      <c r="E14" s="72">
        <f aca="true" t="shared" si="1" ref="E14:M14">SUM(E12:E13)</f>
        <v>47.53000000000004</v>
      </c>
      <c r="F14" s="50">
        <f t="shared" si="1"/>
        <v>56.69600000000004</v>
      </c>
      <c r="G14" s="72">
        <f t="shared" si="1"/>
        <v>121.16199999999985</v>
      </c>
      <c r="H14" s="101">
        <f t="shared" si="1"/>
        <v>137.5380000000001</v>
      </c>
      <c r="I14" s="72">
        <f t="shared" si="1"/>
        <v>339.3750000000002</v>
      </c>
      <c r="J14" s="101">
        <f t="shared" si="1"/>
        <v>510.6640000000001</v>
      </c>
      <c r="K14" s="50">
        <f t="shared" si="1"/>
        <v>447.42399999999986</v>
      </c>
      <c r="L14" s="101">
        <f t="shared" si="1"/>
        <v>535.8459999999993</v>
      </c>
      <c r="M14" s="50">
        <f t="shared" si="1"/>
        <v>592.6840000000005</v>
      </c>
    </row>
    <row r="15" spans="1:13" ht="15" customHeight="1">
      <c r="A15" s="27" t="s">
        <v>16</v>
      </c>
      <c r="B15" s="4"/>
      <c r="C15" s="4"/>
      <c r="D15" s="4"/>
      <c r="E15" s="71">
        <v>-14.377999999999998</v>
      </c>
      <c r="F15" s="45">
        <v>-13.446</v>
      </c>
      <c r="G15" s="71">
        <v>-28.266</v>
      </c>
      <c r="H15" s="139">
        <v>-26.804000000000002</v>
      </c>
      <c r="I15" s="71">
        <v>-51.642999999999994</v>
      </c>
      <c r="J15" s="139">
        <v>-53.993</v>
      </c>
      <c r="K15" s="45">
        <v>-84.958</v>
      </c>
      <c r="L15" s="139">
        <v>-101.97000000000001</v>
      </c>
      <c r="M15" s="45">
        <v>-123.01900000000002</v>
      </c>
    </row>
    <row r="16" spans="1:13" ht="15" customHeight="1">
      <c r="A16" s="28" t="s">
        <v>17</v>
      </c>
      <c r="B16" s="21"/>
      <c r="C16" s="21"/>
      <c r="D16" s="21"/>
      <c r="E16" s="70"/>
      <c r="F16" s="47">
        <v>18.2</v>
      </c>
      <c r="G16" s="70"/>
      <c r="H16" s="138"/>
      <c r="I16" s="70">
        <v>-118.199</v>
      </c>
      <c r="J16" s="138">
        <v>-250.864</v>
      </c>
      <c r="K16" s="47">
        <v>-15</v>
      </c>
      <c r="L16" s="138"/>
      <c r="M16" s="47">
        <v>-41.366</v>
      </c>
    </row>
    <row r="17" spans="1:13" ht="15" customHeight="1">
      <c r="A17" s="10" t="s">
        <v>2</v>
      </c>
      <c r="B17" s="10"/>
      <c r="C17" s="10"/>
      <c r="D17" s="10"/>
      <c r="E17" s="72">
        <f aca="true" t="shared" si="2" ref="E17:M17">SUM(E14:E16)</f>
        <v>33.15200000000004</v>
      </c>
      <c r="F17" s="50">
        <f t="shared" si="2"/>
        <v>61.450000000000045</v>
      </c>
      <c r="G17" s="72">
        <f t="shared" si="2"/>
        <v>92.89599999999984</v>
      </c>
      <c r="H17" s="101">
        <f t="shared" si="2"/>
        <v>110.7340000000001</v>
      </c>
      <c r="I17" s="72">
        <f t="shared" si="2"/>
        <v>169.53300000000024</v>
      </c>
      <c r="J17" s="101">
        <f t="shared" si="2"/>
        <v>205.8070000000001</v>
      </c>
      <c r="K17" s="50">
        <f t="shared" si="2"/>
        <v>347.4659999999999</v>
      </c>
      <c r="L17" s="101">
        <f t="shared" si="2"/>
        <v>433.8759999999993</v>
      </c>
      <c r="M17" s="50">
        <f t="shared" si="2"/>
        <v>428.29900000000055</v>
      </c>
    </row>
    <row r="18" spans="1:13" ht="15" customHeight="1">
      <c r="A18" s="27" t="s">
        <v>18</v>
      </c>
      <c r="B18" s="3"/>
      <c r="C18" s="3"/>
      <c r="D18" s="3"/>
      <c r="E18" s="71">
        <v>-11.73</v>
      </c>
      <c r="F18" s="45">
        <v>10.956000000000005</v>
      </c>
      <c r="G18" s="71">
        <v>6.536</v>
      </c>
      <c r="H18" s="139">
        <v>26.268</v>
      </c>
      <c r="I18" s="71">
        <v>27.486</v>
      </c>
      <c r="J18" s="139">
        <v>31.835</v>
      </c>
      <c r="K18" s="45">
        <v>15.597</v>
      </c>
      <c r="L18" s="139">
        <v>106.45</v>
      </c>
      <c r="M18" s="45">
        <v>86.439</v>
      </c>
    </row>
    <row r="19" spans="1:13" ht="15" customHeight="1">
      <c r="A19" s="28" t="s">
        <v>19</v>
      </c>
      <c r="B19" s="21"/>
      <c r="C19" s="21"/>
      <c r="D19" s="21" t="s">
        <v>66</v>
      </c>
      <c r="E19" s="70">
        <v>-60.205</v>
      </c>
      <c r="F19" s="47">
        <v>-34.87899999999999</v>
      </c>
      <c r="G19" s="70">
        <v>-88.255</v>
      </c>
      <c r="H19" s="138">
        <v>-73.647</v>
      </c>
      <c r="I19" s="70">
        <v>-166.00500000000002</v>
      </c>
      <c r="J19" s="138">
        <v>-167.929</v>
      </c>
      <c r="K19" s="47">
        <v>-159.906</v>
      </c>
      <c r="L19" s="138">
        <v>-164.26500000000001</v>
      </c>
      <c r="M19" s="47">
        <v>-191.065</v>
      </c>
    </row>
    <row r="20" spans="1:13" ht="15" customHeight="1">
      <c r="A20" s="10" t="s">
        <v>3</v>
      </c>
      <c r="B20" s="10"/>
      <c r="C20" s="10"/>
      <c r="D20" s="10"/>
      <c r="E20" s="72">
        <f aca="true" t="shared" si="3" ref="E20:M20">SUM(E17:E19)</f>
        <v>-38.78299999999996</v>
      </c>
      <c r="F20" s="50">
        <f t="shared" si="3"/>
        <v>37.52700000000006</v>
      </c>
      <c r="G20" s="72">
        <f t="shared" si="3"/>
        <v>11.17699999999985</v>
      </c>
      <c r="H20" s="101">
        <f t="shared" si="3"/>
        <v>63.35500000000009</v>
      </c>
      <c r="I20" s="72">
        <f t="shared" si="3"/>
        <v>31.01400000000021</v>
      </c>
      <c r="J20" s="101">
        <f t="shared" si="3"/>
        <v>69.71300000000011</v>
      </c>
      <c r="K20" s="50">
        <f t="shared" si="3"/>
        <v>203.15699999999987</v>
      </c>
      <c r="L20" s="101">
        <f t="shared" si="3"/>
        <v>376.06099999999935</v>
      </c>
      <c r="M20" s="50">
        <f t="shared" si="3"/>
        <v>323.6730000000005</v>
      </c>
    </row>
    <row r="21" spans="1:13" ht="15" customHeight="1">
      <c r="A21" s="27" t="s">
        <v>20</v>
      </c>
      <c r="B21" s="3"/>
      <c r="C21" s="3"/>
      <c r="D21" s="3"/>
      <c r="E21" s="71">
        <v>9.331999999999997</v>
      </c>
      <c r="F21" s="45">
        <v>-11.351999999999997</v>
      </c>
      <c r="G21" s="71">
        <v>4.687999999999999</v>
      </c>
      <c r="H21" s="139">
        <v>-8.208999999999996</v>
      </c>
      <c r="I21" s="71">
        <v>-33.207</v>
      </c>
      <c r="J21" s="139">
        <v>-33.601</v>
      </c>
      <c r="K21" s="45">
        <v>-45.601</v>
      </c>
      <c r="L21" s="139">
        <v>-90.949</v>
      </c>
      <c r="M21" s="45">
        <v>-69.352</v>
      </c>
    </row>
    <row r="22" spans="1:13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138"/>
      <c r="K22" s="47"/>
      <c r="L22" s="138"/>
      <c r="M22" s="47">
        <v>-108.23700000000001</v>
      </c>
    </row>
    <row r="23" spans="1:13" ht="15" customHeight="1">
      <c r="A23" s="31" t="s">
        <v>21</v>
      </c>
      <c r="B23" s="11"/>
      <c r="C23" s="11"/>
      <c r="D23" s="11"/>
      <c r="E23" s="72">
        <f aca="true" t="shared" si="4" ref="E23:M23">SUM(E20:E22)</f>
        <v>-29.45099999999996</v>
      </c>
      <c r="F23" s="50">
        <f t="shared" si="4"/>
        <v>26.17500000000006</v>
      </c>
      <c r="G23" s="72">
        <f t="shared" si="4"/>
        <v>15.86499999999985</v>
      </c>
      <c r="H23" s="101">
        <f t="shared" si="4"/>
        <v>55.14600000000009</v>
      </c>
      <c r="I23" s="72">
        <f t="shared" si="4"/>
        <v>-2.192999999999792</v>
      </c>
      <c r="J23" s="101">
        <f t="shared" si="4"/>
        <v>36.11200000000011</v>
      </c>
      <c r="K23" s="50">
        <f t="shared" si="4"/>
        <v>157.55599999999987</v>
      </c>
      <c r="L23" s="101">
        <f t="shared" si="4"/>
        <v>285.11199999999934</v>
      </c>
      <c r="M23" s="50">
        <f t="shared" si="4"/>
        <v>146.08400000000051</v>
      </c>
    </row>
    <row r="24" spans="1:13" ht="15" customHeight="1">
      <c r="A24" s="27" t="s">
        <v>22</v>
      </c>
      <c r="B24" s="3"/>
      <c r="C24" s="3"/>
      <c r="D24" s="3"/>
      <c r="E24" s="71">
        <f aca="true" t="shared" si="5" ref="E24:M24">E23-E25</f>
        <v>-31.53699999999996</v>
      </c>
      <c r="F24" s="45">
        <f t="shared" si="5"/>
        <v>25.06100000000006</v>
      </c>
      <c r="G24" s="71">
        <f t="shared" si="5"/>
        <v>13.45999999999985</v>
      </c>
      <c r="H24" s="139">
        <f t="shared" si="5"/>
        <v>53.380000000000095</v>
      </c>
      <c r="I24" s="71">
        <f t="shared" si="5"/>
        <v>-4.853999999999791</v>
      </c>
      <c r="J24" s="139">
        <f t="shared" si="5"/>
        <v>33.45000000000011</v>
      </c>
      <c r="K24" s="45">
        <f>K23-K25</f>
        <v>156.10899999999987</v>
      </c>
      <c r="L24" s="139">
        <f t="shared" si="5"/>
        <v>271.57499999999936</v>
      </c>
      <c r="M24" s="45">
        <f t="shared" si="5"/>
        <v>134.81800000000052</v>
      </c>
    </row>
    <row r="25" spans="1:13" ht="15" customHeight="1">
      <c r="A25" s="27" t="s">
        <v>85</v>
      </c>
      <c r="B25" s="3"/>
      <c r="C25" s="3"/>
      <c r="D25" s="3"/>
      <c r="E25" s="71">
        <v>2.086</v>
      </c>
      <c r="F25" s="45">
        <v>1.1139999999999999</v>
      </c>
      <c r="G25" s="71">
        <v>2.405</v>
      </c>
      <c r="H25" s="139">
        <v>1.766</v>
      </c>
      <c r="I25" s="71">
        <v>2.661</v>
      </c>
      <c r="J25" s="139">
        <v>2.662</v>
      </c>
      <c r="K25" s="45">
        <v>1.447</v>
      </c>
      <c r="L25" s="139">
        <v>13.537</v>
      </c>
      <c r="M25" s="45">
        <v>11.266</v>
      </c>
    </row>
    <row r="26" spans="1:13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139"/>
      <c r="K26" s="45"/>
      <c r="L26" s="45"/>
      <c r="M26" s="45"/>
    </row>
    <row r="27" spans="1:13" ht="15" customHeight="1">
      <c r="A27" s="162" t="s">
        <v>97</v>
      </c>
      <c r="B27" s="163"/>
      <c r="C27" s="163"/>
      <c r="D27" s="163"/>
      <c r="E27" s="164">
        <v>-45.1</v>
      </c>
      <c r="F27" s="165">
        <v>-13.9</v>
      </c>
      <c r="G27" s="164">
        <v>-50.9</v>
      </c>
      <c r="H27" s="166">
        <v>-20.3</v>
      </c>
      <c r="I27" s="164">
        <v>-75.1</v>
      </c>
      <c r="J27" s="166">
        <v>85.9</v>
      </c>
      <c r="K27" s="165">
        <v>-78</v>
      </c>
      <c r="L27" s="165">
        <v>-58</v>
      </c>
      <c r="M27" s="165">
        <v>30</v>
      </c>
    </row>
    <row r="28" spans="1:13" ht="15" customHeight="1">
      <c r="A28" s="167" t="s">
        <v>98</v>
      </c>
      <c r="B28" s="168"/>
      <c r="C28" s="168"/>
      <c r="D28" s="168"/>
      <c r="E28" s="169">
        <f>E14-E27</f>
        <v>92.63000000000004</v>
      </c>
      <c r="F28" s="170">
        <f aca="true" t="shared" si="6" ref="F28:M28">F14-F27</f>
        <v>70.59600000000005</v>
      </c>
      <c r="G28" s="169">
        <f t="shared" si="6"/>
        <v>172.06199999999984</v>
      </c>
      <c r="H28" s="171">
        <f t="shared" si="6"/>
        <v>157.8380000000001</v>
      </c>
      <c r="I28" s="169">
        <f>I14-I27</f>
        <v>414.47500000000025</v>
      </c>
      <c r="J28" s="171">
        <f>J14-J27</f>
        <v>424.7640000000001</v>
      </c>
      <c r="K28" s="170">
        <f t="shared" si="6"/>
        <v>525.4239999999999</v>
      </c>
      <c r="L28" s="170">
        <f t="shared" si="6"/>
        <v>593.8459999999993</v>
      </c>
      <c r="M28" s="170">
        <f t="shared" si="6"/>
        <v>562.6840000000005</v>
      </c>
    </row>
    <row r="29" spans="1:13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M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v>2012</v>
      </c>
      <c r="K30" s="56">
        <f t="shared" si="7"/>
        <v>2011</v>
      </c>
      <c r="L30" s="56">
        <f t="shared" si="7"/>
        <v>2010</v>
      </c>
      <c r="M30" s="56">
        <f t="shared" si="7"/>
        <v>2009</v>
      </c>
    </row>
    <row r="31" spans="1:13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/>
      <c r="K31" s="75">
        <f>IF(K$4="","",K$4)</f>
      </c>
      <c r="L31" s="75"/>
      <c r="M31" s="75"/>
    </row>
    <row r="32" spans="1:13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/>
      <c r="M32" s="76"/>
    </row>
    <row r="33" spans="5:13" ht="1.5" customHeight="1">
      <c r="E33" s="80"/>
      <c r="F33" s="80"/>
      <c r="G33" s="77"/>
      <c r="H33" s="77"/>
      <c r="I33" s="77"/>
      <c r="J33" s="77"/>
      <c r="K33" s="80"/>
      <c r="L33" s="157"/>
      <c r="M33" s="80"/>
    </row>
    <row r="34" spans="1:13" ht="15" customHeight="1">
      <c r="A34" s="27" t="s">
        <v>4</v>
      </c>
      <c r="B34" s="7"/>
      <c r="C34" s="7"/>
      <c r="D34" s="7"/>
      <c r="E34" s="71"/>
      <c r="F34" s="45"/>
      <c r="G34" s="71">
        <v>4066.596</v>
      </c>
      <c r="H34" s="139"/>
      <c r="I34" s="71"/>
      <c r="J34" s="139">
        <v>4095.7960000000003</v>
      </c>
      <c r="K34" s="45">
        <v>4767.402</v>
      </c>
      <c r="L34" s="139">
        <v>4529.85</v>
      </c>
      <c r="M34" s="45">
        <v>4750.684</v>
      </c>
    </row>
    <row r="35" spans="1:13" ht="15" customHeight="1">
      <c r="A35" s="27" t="s">
        <v>23</v>
      </c>
      <c r="B35" s="6"/>
      <c r="C35" s="6"/>
      <c r="D35" s="6"/>
      <c r="E35" s="71"/>
      <c r="F35" s="45"/>
      <c r="G35" s="71">
        <v>469.1890000000002</v>
      </c>
      <c r="H35" s="139"/>
      <c r="I35" s="71"/>
      <c r="J35" s="139">
        <v>518.044</v>
      </c>
      <c r="K35" s="45">
        <v>611.965</v>
      </c>
      <c r="L35" s="139">
        <v>652.4230000000005</v>
      </c>
      <c r="M35" s="45">
        <v>862.004</v>
      </c>
    </row>
    <row r="36" spans="1:13" ht="15" customHeight="1">
      <c r="A36" s="27" t="s">
        <v>24</v>
      </c>
      <c r="B36" s="6"/>
      <c r="C36" s="6"/>
      <c r="D36" s="6"/>
      <c r="E36" s="71"/>
      <c r="F36" s="45"/>
      <c r="G36" s="71">
        <v>164.48799999999997</v>
      </c>
      <c r="H36" s="139"/>
      <c r="I36" s="71"/>
      <c r="J36" s="139">
        <v>185.18800000000016</v>
      </c>
      <c r="K36" s="45">
        <v>281.073</v>
      </c>
      <c r="L36" s="139">
        <v>284.6979999999999</v>
      </c>
      <c r="M36" s="45">
        <v>367.1650000000001</v>
      </c>
    </row>
    <row r="37" spans="1:13" ht="15" customHeight="1">
      <c r="A37" s="27" t="s">
        <v>25</v>
      </c>
      <c r="B37" s="6"/>
      <c r="C37" s="6"/>
      <c r="D37" s="6"/>
      <c r="E37" s="71"/>
      <c r="F37" s="45"/>
      <c r="G37" s="71">
        <v>6.578</v>
      </c>
      <c r="H37" s="139"/>
      <c r="I37" s="71"/>
      <c r="J37" s="139">
        <v>6.887</v>
      </c>
      <c r="K37" s="45">
        <v>15.604</v>
      </c>
      <c r="L37" s="139">
        <v>11.831000000000001</v>
      </c>
      <c r="M37" s="45">
        <v>17.178</v>
      </c>
    </row>
    <row r="38" spans="1:13" ht="15" customHeight="1">
      <c r="A38" s="28" t="s">
        <v>26</v>
      </c>
      <c r="B38" s="21"/>
      <c r="C38" s="21"/>
      <c r="D38" s="21"/>
      <c r="E38" s="70"/>
      <c r="F38" s="47"/>
      <c r="G38" s="70">
        <v>124.815</v>
      </c>
      <c r="H38" s="138"/>
      <c r="I38" s="70"/>
      <c r="J38" s="138">
        <v>101.16499999999999</v>
      </c>
      <c r="K38" s="47">
        <v>140.743</v>
      </c>
      <c r="L38" s="138">
        <v>142.183</v>
      </c>
      <c r="M38" s="47">
        <v>125.131</v>
      </c>
    </row>
    <row r="39" spans="1:13" ht="15" customHeight="1">
      <c r="A39" s="29" t="s">
        <v>27</v>
      </c>
      <c r="B39" s="10"/>
      <c r="C39" s="10"/>
      <c r="D39" s="10"/>
      <c r="E39" s="94"/>
      <c r="F39" s="95"/>
      <c r="G39" s="94">
        <f aca="true" t="shared" si="8" ref="G39:M39">SUM(G34:G38)</f>
        <v>4831.666</v>
      </c>
      <c r="H39" s="125">
        <f t="shared" si="8"/>
        <v>0</v>
      </c>
      <c r="I39" s="179">
        <f t="shared" si="8"/>
        <v>0</v>
      </c>
      <c r="J39" s="125">
        <f t="shared" si="8"/>
        <v>4907.08</v>
      </c>
      <c r="K39" s="50">
        <f t="shared" si="8"/>
        <v>5816.787000000001</v>
      </c>
      <c r="L39" s="101">
        <f t="shared" si="8"/>
        <v>5620.9850000000015</v>
      </c>
      <c r="M39" s="50">
        <f t="shared" si="8"/>
        <v>6122.162</v>
      </c>
    </row>
    <row r="40" spans="1:13" ht="15" customHeight="1">
      <c r="A40" s="27" t="s">
        <v>28</v>
      </c>
      <c r="B40" s="3"/>
      <c r="C40" s="3"/>
      <c r="D40" s="3"/>
      <c r="E40" s="71"/>
      <c r="F40" s="45"/>
      <c r="G40" s="71">
        <v>0.392</v>
      </c>
      <c r="H40" s="139"/>
      <c r="I40" s="71"/>
      <c r="J40" s="139">
        <v>1.43</v>
      </c>
      <c r="K40" s="45">
        <v>5.926</v>
      </c>
      <c r="L40" s="139">
        <v>5.857000000000001</v>
      </c>
      <c r="M40" s="45">
        <v>11.495000000000001</v>
      </c>
    </row>
    <row r="41" spans="1:13" ht="15" customHeight="1">
      <c r="A41" s="27" t="s">
        <v>29</v>
      </c>
      <c r="B41" s="3"/>
      <c r="C41" s="3"/>
      <c r="D41" s="3"/>
      <c r="E41" s="71"/>
      <c r="F41" s="45"/>
      <c r="G41" s="71">
        <v>3.113</v>
      </c>
      <c r="H41" s="139"/>
      <c r="I41" s="71"/>
      <c r="J41" s="139">
        <v>4.983</v>
      </c>
      <c r="K41" s="45">
        <v>2.506</v>
      </c>
      <c r="L41" s="139">
        <v>7.281000000000001</v>
      </c>
      <c r="M41" s="45">
        <v>14.067</v>
      </c>
    </row>
    <row r="42" spans="1:13" ht="15" customHeight="1">
      <c r="A42" s="27" t="s">
        <v>30</v>
      </c>
      <c r="B42" s="3"/>
      <c r="C42" s="3"/>
      <c r="D42" s="3"/>
      <c r="E42" s="71"/>
      <c r="F42" s="45"/>
      <c r="G42" s="71">
        <v>768.9199999999998</v>
      </c>
      <c r="H42" s="139"/>
      <c r="I42" s="71"/>
      <c r="J42" s="139">
        <v>812.888</v>
      </c>
      <c r="K42" s="45">
        <v>865.0899999999999</v>
      </c>
      <c r="L42" s="139">
        <v>888.2010000000001</v>
      </c>
      <c r="M42" s="45">
        <v>923.8240000000001</v>
      </c>
    </row>
    <row r="43" spans="1:13" ht="15" customHeight="1">
      <c r="A43" s="27" t="s">
        <v>31</v>
      </c>
      <c r="B43" s="3"/>
      <c r="C43" s="3"/>
      <c r="D43" s="3"/>
      <c r="E43" s="71"/>
      <c r="F43" s="45"/>
      <c r="G43" s="71">
        <v>168.764</v>
      </c>
      <c r="H43" s="139"/>
      <c r="I43" s="71"/>
      <c r="J43" s="139">
        <v>185.931</v>
      </c>
      <c r="K43" s="45">
        <v>206.916</v>
      </c>
      <c r="L43" s="139">
        <v>259.16700000000003</v>
      </c>
      <c r="M43" s="45">
        <v>367.844</v>
      </c>
    </row>
    <row r="44" spans="1:13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70"/>
      <c r="J44" s="138"/>
      <c r="K44" s="47"/>
      <c r="L44" s="138"/>
      <c r="M44" s="47"/>
    </row>
    <row r="45" spans="1:13" ht="15" customHeight="1">
      <c r="A45" s="30" t="s">
        <v>33</v>
      </c>
      <c r="B45" s="18"/>
      <c r="C45" s="18"/>
      <c r="D45" s="18"/>
      <c r="E45" s="96"/>
      <c r="F45" s="97"/>
      <c r="G45" s="96">
        <f aca="true" t="shared" si="9" ref="G45:M45">SUM(G40:G44)</f>
        <v>941.1889999999999</v>
      </c>
      <c r="H45" s="126">
        <f t="shared" si="9"/>
        <v>0</v>
      </c>
      <c r="I45" s="180">
        <f t="shared" si="9"/>
        <v>0</v>
      </c>
      <c r="J45" s="126">
        <f t="shared" si="9"/>
        <v>1005.2320000000001</v>
      </c>
      <c r="K45" s="79">
        <f t="shared" si="9"/>
        <v>1080.4379999999999</v>
      </c>
      <c r="L45" s="115">
        <f t="shared" si="9"/>
        <v>1160.5060000000003</v>
      </c>
      <c r="M45" s="79">
        <f t="shared" si="9"/>
        <v>1317.23</v>
      </c>
    </row>
    <row r="46" spans="1:13" ht="15" customHeight="1">
      <c r="A46" s="29" t="s">
        <v>34</v>
      </c>
      <c r="B46" s="9"/>
      <c r="C46" s="9"/>
      <c r="D46" s="9"/>
      <c r="E46" s="94"/>
      <c r="F46" s="95"/>
      <c r="G46" s="94">
        <f>G45+G39</f>
        <v>5772.855</v>
      </c>
      <c r="H46" s="125">
        <f>H45+H39</f>
        <v>0</v>
      </c>
      <c r="I46" s="179">
        <f>I39+I45</f>
        <v>0</v>
      </c>
      <c r="J46" s="125">
        <f>J45+J39</f>
        <v>5912.312</v>
      </c>
      <c r="K46" s="50">
        <f>K39+K45</f>
        <v>6897.225000000001</v>
      </c>
      <c r="L46" s="101">
        <f>L39+L45</f>
        <v>6781.491000000002</v>
      </c>
      <c r="M46" s="50">
        <f>M39+M45</f>
        <v>7439.392</v>
      </c>
    </row>
    <row r="47" spans="1:13" ht="15" customHeight="1">
      <c r="A47" s="27" t="s">
        <v>35</v>
      </c>
      <c r="B47" s="3"/>
      <c r="C47" s="3"/>
      <c r="D47" s="3" t="s">
        <v>108</v>
      </c>
      <c r="E47" s="71"/>
      <c r="F47" s="45"/>
      <c r="G47" s="71">
        <v>2120.2169999999996</v>
      </c>
      <c r="H47" s="139"/>
      <c r="I47" s="71"/>
      <c r="J47" s="139">
        <v>2136.403</v>
      </c>
      <c r="K47" s="45">
        <v>2339.322</v>
      </c>
      <c r="L47" s="139">
        <v>2231.992</v>
      </c>
      <c r="M47" s="45">
        <v>2222.6820000000002</v>
      </c>
    </row>
    <row r="48" spans="1:13" ht="15" customHeight="1">
      <c r="A48" s="27" t="s">
        <v>84</v>
      </c>
      <c r="B48" s="3"/>
      <c r="C48" s="3"/>
      <c r="D48" s="3"/>
      <c r="E48" s="71"/>
      <c r="F48" s="45"/>
      <c r="G48" s="71">
        <v>25.465</v>
      </c>
      <c r="H48" s="139"/>
      <c r="I48" s="71"/>
      <c r="J48" s="139">
        <v>23.899</v>
      </c>
      <c r="K48" s="45">
        <v>19.568</v>
      </c>
      <c r="L48" s="139">
        <v>47.041000000000004</v>
      </c>
      <c r="M48" s="45">
        <v>64.781</v>
      </c>
    </row>
    <row r="49" spans="1:13" ht="15" customHeight="1">
      <c r="A49" s="27" t="s">
        <v>36</v>
      </c>
      <c r="B49" s="3"/>
      <c r="C49" s="3"/>
      <c r="D49" s="3"/>
      <c r="E49" s="71"/>
      <c r="F49" s="45"/>
      <c r="G49" s="71">
        <v>249.959</v>
      </c>
      <c r="H49" s="139"/>
      <c r="I49" s="71"/>
      <c r="J49" s="139">
        <v>175.024</v>
      </c>
      <c r="K49" s="45">
        <v>216.51100000000002</v>
      </c>
      <c r="L49" s="139">
        <v>244.89900000000003</v>
      </c>
      <c r="M49" s="45">
        <v>359.83</v>
      </c>
    </row>
    <row r="50" spans="1:13" ht="15" customHeight="1">
      <c r="A50" s="27" t="s">
        <v>37</v>
      </c>
      <c r="B50" s="3"/>
      <c r="C50" s="3"/>
      <c r="D50" s="3"/>
      <c r="E50" s="71"/>
      <c r="F50" s="45"/>
      <c r="G50" s="71">
        <v>200.112</v>
      </c>
      <c r="H50" s="139"/>
      <c r="I50" s="71"/>
      <c r="J50" s="139">
        <v>217.168</v>
      </c>
      <c r="K50" s="45">
        <v>275.598</v>
      </c>
      <c r="L50" s="139">
        <v>304.348</v>
      </c>
      <c r="M50" s="45">
        <v>307.029</v>
      </c>
    </row>
    <row r="51" spans="1:13" ht="15" customHeight="1">
      <c r="A51" s="27" t="s">
        <v>38</v>
      </c>
      <c r="B51" s="3"/>
      <c r="C51" s="3"/>
      <c r="D51" s="3"/>
      <c r="E51" s="71"/>
      <c r="F51" s="45"/>
      <c r="G51" s="71">
        <v>1942.337</v>
      </c>
      <c r="H51" s="139"/>
      <c r="I51" s="71"/>
      <c r="J51" s="139">
        <v>2096.9109999999996</v>
      </c>
      <c r="K51" s="45">
        <v>2435.791</v>
      </c>
      <c r="L51" s="139">
        <v>2322.2820000000006</v>
      </c>
      <c r="M51" s="45">
        <v>2723.714</v>
      </c>
    </row>
    <row r="52" spans="1:13" ht="15" customHeight="1">
      <c r="A52" s="27" t="s">
        <v>39</v>
      </c>
      <c r="B52" s="3"/>
      <c r="C52" s="3"/>
      <c r="D52" s="3"/>
      <c r="E52" s="71"/>
      <c r="F52" s="45"/>
      <c r="G52" s="71">
        <v>1222.362</v>
      </c>
      <c r="H52" s="139"/>
      <c r="I52" s="71"/>
      <c r="J52" s="139">
        <v>1250.239</v>
      </c>
      <c r="K52" s="45">
        <v>1605.095</v>
      </c>
      <c r="L52" s="139">
        <v>1630.929</v>
      </c>
      <c r="M52" s="45">
        <v>1761.3560000000002</v>
      </c>
    </row>
    <row r="53" spans="1:13" ht="15" customHeight="1">
      <c r="A53" s="27" t="s">
        <v>77</v>
      </c>
      <c r="B53" s="3"/>
      <c r="C53" s="3"/>
      <c r="D53" s="3"/>
      <c r="E53" s="71"/>
      <c r="F53" s="45"/>
      <c r="G53" s="71">
        <v>12.403</v>
      </c>
      <c r="H53" s="139"/>
      <c r="I53" s="71"/>
      <c r="J53" s="139">
        <v>12.668</v>
      </c>
      <c r="K53" s="45">
        <v>5.34</v>
      </c>
      <c r="L53" s="139"/>
      <c r="M53" s="45"/>
    </row>
    <row r="54" spans="1:13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70"/>
      <c r="J54" s="138"/>
      <c r="K54" s="47"/>
      <c r="L54" s="138"/>
      <c r="M54" s="47"/>
    </row>
    <row r="55" spans="1:13" ht="15" customHeight="1">
      <c r="A55" s="29" t="s">
        <v>41</v>
      </c>
      <c r="B55" s="9"/>
      <c r="C55" s="9"/>
      <c r="D55" s="9"/>
      <c r="E55" s="94"/>
      <c r="F55" s="95"/>
      <c r="G55" s="94">
        <f aca="true" t="shared" si="10" ref="G55:M55">SUM(G47:G54)</f>
        <v>5772.8550000000005</v>
      </c>
      <c r="H55" s="125">
        <f t="shared" si="10"/>
        <v>0</v>
      </c>
      <c r="I55" s="179">
        <f t="shared" si="10"/>
        <v>0</v>
      </c>
      <c r="J55" s="125">
        <f t="shared" si="10"/>
        <v>5912.311999999998</v>
      </c>
      <c r="K55" s="50">
        <f t="shared" si="10"/>
        <v>6897.225000000001</v>
      </c>
      <c r="L55" s="101">
        <f t="shared" si="10"/>
        <v>6781.491000000001</v>
      </c>
      <c r="M55" s="50">
        <f t="shared" si="10"/>
        <v>7439.392</v>
      </c>
    </row>
    <row r="56" spans="1:13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  <c r="M56" s="45"/>
    </row>
    <row r="57" spans="1:13" ht="12.75" customHeight="1">
      <c r="A57" s="63"/>
      <c r="B57" s="53"/>
      <c r="C57" s="55"/>
      <c r="D57" s="55"/>
      <c r="E57" s="56">
        <f>E$3</f>
        <v>2013</v>
      </c>
      <c r="F57" s="56">
        <f aca="true" t="shared" si="11" ref="F57:M57">F$3</f>
        <v>2012</v>
      </c>
      <c r="G57" s="56">
        <f t="shared" si="11"/>
        <v>2013</v>
      </c>
      <c r="H57" s="56">
        <f t="shared" si="11"/>
        <v>2012</v>
      </c>
      <c r="I57" s="56">
        <f t="shared" si="11"/>
        <v>2012</v>
      </c>
      <c r="J57" s="56">
        <f t="shared" si="11"/>
        <v>2012</v>
      </c>
      <c r="K57" s="56">
        <f t="shared" si="11"/>
        <v>2011</v>
      </c>
      <c r="L57" s="56">
        <f t="shared" si="11"/>
        <v>2010</v>
      </c>
      <c r="M57" s="56">
        <f t="shared" si="11"/>
        <v>2009</v>
      </c>
    </row>
    <row r="58" spans="1:13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/>
      <c r="K58" s="75">
        <f>IF(K$4="","",K$4)</f>
      </c>
      <c r="L58" s="75"/>
      <c r="M58" s="75"/>
    </row>
    <row r="59" spans="1:13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/>
      <c r="M59" s="76"/>
    </row>
    <row r="60" spans="5:13" ht="1.5" customHeight="1">
      <c r="E60" s="80"/>
      <c r="F60" s="80"/>
      <c r="G60" s="77"/>
      <c r="H60" s="77"/>
      <c r="I60" s="77"/>
      <c r="J60" s="77"/>
      <c r="K60" s="80"/>
      <c r="L60" s="80"/>
      <c r="M60" s="80"/>
    </row>
    <row r="61" spans="1:15" ht="24.75" customHeight="1">
      <c r="A61" s="190" t="s">
        <v>42</v>
      </c>
      <c r="B61" s="190"/>
      <c r="C61" s="8"/>
      <c r="D61" s="8"/>
      <c r="E61" s="69">
        <v>54.985</v>
      </c>
      <c r="F61" s="48"/>
      <c r="G61" s="69">
        <v>89.598</v>
      </c>
      <c r="H61" s="137"/>
      <c r="I61" s="69"/>
      <c r="J61" s="137">
        <v>300.93399999999997</v>
      </c>
      <c r="K61" s="48">
        <v>327</v>
      </c>
      <c r="L61" s="137">
        <v>483.077</v>
      </c>
      <c r="M61" s="48">
        <v>437.4870000000001</v>
      </c>
      <c r="N61" s="48"/>
      <c r="O61" s="36"/>
    </row>
    <row r="62" spans="1:15" ht="15" customHeight="1">
      <c r="A62" s="191" t="s">
        <v>43</v>
      </c>
      <c r="B62" s="191"/>
      <c r="C62" s="22"/>
      <c r="D62" s="22"/>
      <c r="E62" s="70">
        <v>38.17400000000001</v>
      </c>
      <c r="F62" s="47"/>
      <c r="G62" s="70">
        <v>64.03</v>
      </c>
      <c r="H62" s="138"/>
      <c r="I62" s="70"/>
      <c r="J62" s="138">
        <v>-81.26</v>
      </c>
      <c r="K62" s="47">
        <v>34</v>
      </c>
      <c r="L62" s="138">
        <v>-19.14</v>
      </c>
      <c r="M62" s="47">
        <v>32.238</v>
      </c>
      <c r="N62" s="45"/>
      <c r="O62" s="36"/>
    </row>
    <row r="63" spans="1:15" ht="16.5" customHeight="1">
      <c r="A63" s="195" t="s">
        <v>44</v>
      </c>
      <c r="B63" s="195"/>
      <c r="C63" s="24"/>
      <c r="D63" s="24"/>
      <c r="E63" s="72">
        <f>SUM(E61:E62)</f>
        <v>93.159</v>
      </c>
      <c r="F63" s="50" t="s">
        <v>8</v>
      </c>
      <c r="G63" s="74">
        <f>SUM(G61:G62)</f>
        <v>153.628</v>
      </c>
      <c r="H63" s="125">
        <f>SUM(H61:H62)</f>
        <v>0</v>
      </c>
      <c r="I63" s="179">
        <f>SUM(I61:I62)</f>
        <v>0</v>
      </c>
      <c r="J63" s="125">
        <f>SUM(J61:J62)</f>
        <v>219.67399999999998</v>
      </c>
      <c r="K63" s="50">
        <v>360</v>
      </c>
      <c r="L63" s="101">
        <f>SUM(L61:L62)</f>
        <v>463.937</v>
      </c>
      <c r="M63" s="50">
        <f>SUM(M61:M62)</f>
        <v>469.7250000000001</v>
      </c>
      <c r="O63" s="36"/>
    </row>
    <row r="64" spans="1:15" ht="15" customHeight="1">
      <c r="A64" s="190" t="s">
        <v>45</v>
      </c>
      <c r="B64" s="190"/>
      <c r="C64" s="3"/>
      <c r="D64" s="3"/>
      <c r="E64" s="71">
        <v>-18.17</v>
      </c>
      <c r="F64" s="45"/>
      <c r="G64" s="71">
        <v>-31.867</v>
      </c>
      <c r="H64" s="139"/>
      <c r="I64" s="71"/>
      <c r="J64" s="139">
        <v>-99.542</v>
      </c>
      <c r="K64" s="45">
        <v>-133.35</v>
      </c>
      <c r="L64" s="139">
        <v>-95.482</v>
      </c>
      <c r="M64" s="45">
        <v>-119.462</v>
      </c>
      <c r="O64" s="36"/>
    </row>
    <row r="65" spans="1:15" ht="15" customHeight="1">
      <c r="A65" s="191" t="s">
        <v>78</v>
      </c>
      <c r="B65" s="191"/>
      <c r="C65" s="21"/>
      <c r="D65" s="21"/>
      <c r="E65" s="70">
        <v>12.644</v>
      </c>
      <c r="F65" s="47"/>
      <c r="G65" s="70">
        <v>13.547</v>
      </c>
      <c r="H65" s="138"/>
      <c r="I65" s="70"/>
      <c r="J65" s="138">
        <v>3.8609999999999998</v>
      </c>
      <c r="K65" s="47">
        <v>2.304</v>
      </c>
      <c r="L65" s="138">
        <v>22.89</v>
      </c>
      <c r="M65" s="47">
        <v>7.475</v>
      </c>
      <c r="N65" s="45"/>
      <c r="O65" s="36"/>
    </row>
    <row r="66" spans="1:13" s="40" customFormat="1" ht="16.5" customHeight="1">
      <c r="A66" s="127" t="s">
        <v>46</v>
      </c>
      <c r="B66" s="127"/>
      <c r="C66" s="25"/>
      <c r="D66" s="25"/>
      <c r="E66" s="72">
        <f>SUM(E63:E65)</f>
        <v>87.63300000000001</v>
      </c>
      <c r="F66" s="50" t="s">
        <v>8</v>
      </c>
      <c r="G66" s="74">
        <f aca="true" t="shared" si="12" ref="G66:M66">SUM(G63:G65)</f>
        <v>135.308</v>
      </c>
      <c r="H66" s="125">
        <f t="shared" si="12"/>
        <v>0</v>
      </c>
      <c r="I66" s="179">
        <f t="shared" si="12"/>
        <v>0</v>
      </c>
      <c r="J66" s="125">
        <f t="shared" si="12"/>
        <v>123.99299999999998</v>
      </c>
      <c r="K66" s="95">
        <f t="shared" si="12"/>
        <v>228.954</v>
      </c>
      <c r="L66" s="140">
        <f t="shared" si="12"/>
        <v>391.345</v>
      </c>
      <c r="M66" s="128">
        <f t="shared" si="12"/>
        <v>357.7380000000001</v>
      </c>
    </row>
    <row r="67" spans="1:15" ht="15" customHeight="1">
      <c r="A67" s="191" t="s">
        <v>47</v>
      </c>
      <c r="B67" s="191"/>
      <c r="C67" s="26"/>
      <c r="D67" s="26"/>
      <c r="E67" s="70">
        <v>8.549</v>
      </c>
      <c r="F67" s="119"/>
      <c r="G67" s="70">
        <v>13.945</v>
      </c>
      <c r="H67" s="138"/>
      <c r="I67" s="70"/>
      <c r="J67" s="138">
        <v>394.128</v>
      </c>
      <c r="K67" s="47">
        <v>-333.817</v>
      </c>
      <c r="L67" s="138">
        <v>-178.947</v>
      </c>
      <c r="M67" s="47">
        <f>82.62-1.533</f>
        <v>81.087</v>
      </c>
      <c r="O67" s="36"/>
    </row>
    <row r="68" spans="1:15" ht="16.5" customHeight="1">
      <c r="A68" s="195" t="s">
        <v>48</v>
      </c>
      <c r="B68" s="195"/>
      <c r="C68" s="9"/>
      <c r="D68" s="9"/>
      <c r="E68" s="72">
        <f>SUM(E66:E67)</f>
        <v>96.18200000000002</v>
      </c>
      <c r="F68" s="50" t="s">
        <v>8</v>
      </c>
      <c r="G68" s="74">
        <f aca="true" t="shared" si="13" ref="G68:M68">SUM(G66:G67)</f>
        <v>149.253</v>
      </c>
      <c r="H68" s="125">
        <f t="shared" si="13"/>
        <v>0</v>
      </c>
      <c r="I68" s="179">
        <f t="shared" si="13"/>
        <v>0</v>
      </c>
      <c r="J68" s="125">
        <f t="shared" si="13"/>
        <v>518.121</v>
      </c>
      <c r="K68" s="50">
        <f t="shared" si="13"/>
        <v>-104.863</v>
      </c>
      <c r="L68" s="101">
        <f t="shared" si="13"/>
        <v>212.39800000000002</v>
      </c>
      <c r="M68" s="50">
        <f t="shared" si="13"/>
        <v>438.8250000000001</v>
      </c>
      <c r="O68" s="36"/>
    </row>
    <row r="69" spans="1:15" ht="15" customHeight="1">
      <c r="A69" s="190" t="s">
        <v>49</v>
      </c>
      <c r="B69" s="190"/>
      <c r="C69" s="3"/>
      <c r="D69" s="3"/>
      <c r="E69" s="71">
        <v>-82.97200000000001</v>
      </c>
      <c r="F69" s="45"/>
      <c r="G69" s="71">
        <v>-166.16400000000002</v>
      </c>
      <c r="H69" s="139"/>
      <c r="I69" s="71"/>
      <c r="J69" s="139">
        <v>-433.653</v>
      </c>
      <c r="K69" s="45">
        <v>117</v>
      </c>
      <c r="L69" s="139">
        <v>-294.14799999999997</v>
      </c>
      <c r="M69" s="45">
        <v>-381.47900000000004</v>
      </c>
      <c r="N69" s="45"/>
      <c r="O69" s="36"/>
    </row>
    <row r="70" spans="1:15" ht="15" customHeight="1">
      <c r="A70" s="190" t="s">
        <v>50</v>
      </c>
      <c r="B70" s="190"/>
      <c r="C70" s="3"/>
      <c r="D70" s="3"/>
      <c r="E70" s="71"/>
      <c r="F70" s="45"/>
      <c r="G70" s="71"/>
      <c r="H70" s="139"/>
      <c r="I70" s="71"/>
      <c r="J70" s="139"/>
      <c r="K70" s="45">
        <v>0.725</v>
      </c>
      <c r="L70" s="139"/>
      <c r="M70" s="45"/>
      <c r="O70" s="36"/>
    </row>
    <row r="71" spans="1:15" ht="15" customHeight="1">
      <c r="A71" s="190" t="s">
        <v>51</v>
      </c>
      <c r="B71" s="190"/>
      <c r="C71" s="3"/>
      <c r="D71" s="3"/>
      <c r="E71" s="71">
        <v>-0.201</v>
      </c>
      <c r="F71" s="45"/>
      <c r="G71" s="71">
        <v>-0.201</v>
      </c>
      <c r="H71" s="139"/>
      <c r="I71" s="71"/>
      <c r="J71" s="139">
        <v>-109.334</v>
      </c>
      <c r="K71" s="45">
        <v>-13.552</v>
      </c>
      <c r="L71" s="139">
        <v>-0.547</v>
      </c>
      <c r="M71" s="45">
        <v>-2.74</v>
      </c>
      <c r="O71" s="36"/>
    </row>
    <row r="72" spans="1:15" ht="15" customHeight="1">
      <c r="A72" s="191" t="s">
        <v>52</v>
      </c>
      <c r="B72" s="191"/>
      <c r="C72" s="21"/>
      <c r="D72" s="21"/>
      <c r="E72" s="70">
        <v>-0.019000000000000017</v>
      </c>
      <c r="F72" s="47"/>
      <c r="G72" s="70">
        <v>-0.265</v>
      </c>
      <c r="H72" s="138"/>
      <c r="I72" s="70"/>
      <c r="J72" s="138">
        <v>9.984</v>
      </c>
      <c r="K72" s="47">
        <v>-50.603</v>
      </c>
      <c r="L72" s="138">
        <v>-3.515</v>
      </c>
      <c r="M72" s="47"/>
      <c r="O72" s="36"/>
    </row>
    <row r="73" spans="1:15" ht="16.5" customHeight="1">
      <c r="A73" s="32" t="s">
        <v>53</v>
      </c>
      <c r="B73" s="32"/>
      <c r="C73" s="19"/>
      <c r="D73" s="19"/>
      <c r="E73" s="73">
        <f>SUM(E69:E72)</f>
        <v>-83.19200000000001</v>
      </c>
      <c r="F73" s="49" t="s">
        <v>8</v>
      </c>
      <c r="G73" s="78">
        <f aca="true" t="shared" si="14" ref="G73:M73">SUM(G69:G72)</f>
        <v>-166.63</v>
      </c>
      <c r="H73" s="158">
        <f t="shared" si="14"/>
        <v>0</v>
      </c>
      <c r="I73" s="181">
        <f t="shared" si="14"/>
        <v>0</v>
      </c>
      <c r="J73" s="115">
        <f t="shared" si="14"/>
        <v>-533.003</v>
      </c>
      <c r="K73" s="49">
        <f t="shared" si="14"/>
        <v>53.57</v>
      </c>
      <c r="L73" s="141">
        <f t="shared" si="14"/>
        <v>-298.21</v>
      </c>
      <c r="M73" s="49">
        <f t="shared" si="14"/>
        <v>-384.21900000000005</v>
      </c>
      <c r="O73" s="36"/>
    </row>
    <row r="74" spans="1:15" ht="16.5" customHeight="1">
      <c r="A74" s="195" t="s">
        <v>54</v>
      </c>
      <c r="B74" s="195"/>
      <c r="C74" s="9"/>
      <c r="D74" s="9"/>
      <c r="E74" s="72">
        <f>SUM(E73+E68)</f>
        <v>12.990000000000009</v>
      </c>
      <c r="F74" s="50" t="s">
        <v>8</v>
      </c>
      <c r="G74" s="74">
        <f>SUM(G73+G68)</f>
        <v>-17.37700000000001</v>
      </c>
      <c r="H74" s="125">
        <f>SUM(H73+H68)</f>
        <v>0</v>
      </c>
      <c r="I74" s="179">
        <f>SUM(I73+I68)</f>
        <v>0</v>
      </c>
      <c r="J74" s="128">
        <f>J73+J68</f>
        <v>-14.882000000000062</v>
      </c>
      <c r="K74" s="50">
        <f>SUM(K73+K68)</f>
        <v>-51.293</v>
      </c>
      <c r="L74" s="101">
        <f>SUM(L73+L68)</f>
        <v>-85.81199999999995</v>
      </c>
      <c r="M74" s="50">
        <f>SUM(M73+M68)</f>
        <v>54.60600000000005</v>
      </c>
      <c r="O74" s="36"/>
    </row>
    <row r="75" spans="1:13" ht="15" customHeight="1">
      <c r="A75" s="9"/>
      <c r="B75" s="9"/>
      <c r="C75" s="9"/>
      <c r="D75" s="9"/>
      <c r="E75" s="45"/>
      <c r="F75" s="45"/>
      <c r="G75" s="46"/>
      <c r="H75" s="46"/>
      <c r="I75" s="46"/>
      <c r="J75" s="46"/>
      <c r="K75" s="45"/>
      <c r="L75" s="45"/>
      <c r="M75" s="45"/>
    </row>
    <row r="76" spans="1:13" ht="12.75" customHeight="1">
      <c r="A76" s="63"/>
      <c r="B76" s="53"/>
      <c r="C76" s="55"/>
      <c r="D76" s="55"/>
      <c r="E76" s="56">
        <f>E$3</f>
        <v>2013</v>
      </c>
      <c r="F76" s="56">
        <f aca="true" t="shared" si="15" ref="F76:M76">F$3</f>
        <v>2012</v>
      </c>
      <c r="G76" s="56">
        <f>G$3</f>
        <v>2013</v>
      </c>
      <c r="H76" s="56">
        <f>H$3</f>
        <v>2012</v>
      </c>
      <c r="I76" s="56">
        <f t="shared" si="15"/>
        <v>2012</v>
      </c>
      <c r="J76" s="56">
        <f t="shared" si="15"/>
        <v>2012</v>
      </c>
      <c r="K76" s="56">
        <f t="shared" si="15"/>
        <v>2011</v>
      </c>
      <c r="L76" s="56">
        <f t="shared" si="15"/>
        <v>2010</v>
      </c>
      <c r="M76" s="56">
        <f t="shared" si="15"/>
        <v>2009</v>
      </c>
    </row>
    <row r="77" spans="1:13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/>
      <c r="K77" s="56">
        <f>IF(K$4="","",K$4)</f>
      </c>
      <c r="L77" s="56"/>
      <c r="M77" s="56"/>
    </row>
    <row r="78" spans="1:13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  <c r="M78" s="59"/>
    </row>
    <row r="79" ht="1.5" customHeight="1"/>
    <row r="80" spans="1:13" ht="15" customHeight="1">
      <c r="A80" s="190" t="s">
        <v>56</v>
      </c>
      <c r="B80" s="190"/>
      <c r="C80" s="6"/>
      <c r="D80" s="6"/>
      <c r="E80" s="64">
        <f>IF(E7=0,"-",IF(E14=0,"-",(E14/E7))*100)</f>
        <v>5.110411994039111</v>
      </c>
      <c r="F80" s="51">
        <f>IF(F14=0,"-",IF(F7=0,"-",F14/F7))*100</f>
        <v>6.034962675326974</v>
      </c>
      <c r="G80" s="64">
        <f>IF(G7=0,"",IF(G14=0,"",(G14/G7))*100)</f>
        <v>6.530725326517393</v>
      </c>
      <c r="H80" s="100">
        <f>IF(H7=0,"",IF(H14=0,"",(H14/H7))*100)</f>
        <v>7.157029721827181</v>
      </c>
      <c r="I80" s="98">
        <f>IF(I14=0,"-",IF(I7=0,"-",I14/I7))*100</f>
        <v>8.771598810138281</v>
      </c>
      <c r="J80" s="148">
        <f>IF(J14=0,"-",IF(J7=0,"-",J14/J7))*100</f>
        <v>12.976039769906173</v>
      </c>
      <c r="K80" s="51">
        <f>IF(K14=0,"-",IF(K7=0,"-",K14/K7))*100</f>
        <v>10.380510928532598</v>
      </c>
      <c r="L80" s="148">
        <f>IF(L14=0,"-",IF(L7=0,"-",L14/L7))*100</f>
        <v>12.03746344479123</v>
      </c>
      <c r="M80" s="51">
        <f>IF(M14=0,"-",IF(M7=0,"-",M14/M7)*100)</f>
        <v>12.501911618569828</v>
      </c>
    </row>
    <row r="81" spans="1:14" ht="15" customHeight="1">
      <c r="A81" s="190" t="s">
        <v>57</v>
      </c>
      <c r="B81" s="190"/>
      <c r="C81" s="6"/>
      <c r="D81" s="6"/>
      <c r="E81" s="64">
        <f aca="true" t="shared" si="16" ref="E81:M81">IF(E20=0,"-",IF(E7=0,"-",E20/E7)*100)</f>
        <v>-4.169937057959572</v>
      </c>
      <c r="F81" s="51">
        <f t="shared" si="16"/>
        <v>3.994533023793487</v>
      </c>
      <c r="G81" s="64">
        <f>IF(G20=0,"-",IF(G7=0,"-",G20/G7)*100)</f>
        <v>0.6024489276710852</v>
      </c>
      <c r="H81" s="100">
        <f t="shared" si="16"/>
        <v>3.296787927891647</v>
      </c>
      <c r="I81" s="64">
        <f>IF(I20=0,"-",IF(I7=0,"-",I20/I7)*100)</f>
        <v>0.8015981303797578</v>
      </c>
      <c r="J81" s="100">
        <f>IF(J20=0,"-",IF(J7=0,"-",J20/J7)*100)</f>
        <v>1.7714165488060059</v>
      </c>
      <c r="K81" s="51">
        <f>IF(K20=0,"-",IF(K7=0,"-",K20/K7)*100)</f>
        <v>4.713366870592315</v>
      </c>
      <c r="L81" s="100">
        <f>IF(L20=0,"-",IF(L7=0,"-",L20/L7)*100)</f>
        <v>8.44798793032258</v>
      </c>
      <c r="M81" s="51">
        <f t="shared" si="16"/>
        <v>6.827468329358231</v>
      </c>
      <c r="N81" s="13"/>
    </row>
    <row r="82" spans="1:14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 t="str">
        <f>IF((I47=0),"-",(I24/((I47+K47)/2)*100))</f>
        <v>-</v>
      </c>
      <c r="J82" s="100">
        <f>IF((J47=0),"-",(J24/((J47+K47)/2)*100))</f>
        <v>1.494729904093755</v>
      </c>
      <c r="K82" s="51">
        <f>IF((K47=0),"-",(K24/((K47+L47)/2)*100))</f>
        <v>6.829939925369373</v>
      </c>
      <c r="L82" s="100">
        <f>IF((L47=0),"-",(L24/((L47+M47)/2)*100))</f>
        <v>12.192811415605242</v>
      </c>
      <c r="M82" s="51">
        <v>6.1</v>
      </c>
      <c r="N82" s="13"/>
    </row>
    <row r="83" spans="1:14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 t="str">
        <f>IF((I47=0),"-",((I17+I18)/((I47+I48+I49+I51+K47+K48+K49+K51)/2)*100))</f>
        <v>-</v>
      </c>
      <c r="J83" s="100">
        <f>IF((J47=0),"-",((J17+J18)/((J47+J48+J49+J51+K47+K48+K49+K51)/2)*100))</f>
        <v>5.032959955541575</v>
      </c>
      <c r="K83" s="51">
        <f>IF((K47=0),"-",((K17+K18)/((K47+K48+K49+K51+L47+L48+L49+L51)/2)*100))</f>
        <v>7.366299004017889</v>
      </c>
      <c r="L83" s="100">
        <f>IF((L47=0),"-",((L17+L18)/((L47+L48+L49+L51+M47+M48+M49+M51)/2)*100))</f>
        <v>10.576770337061307</v>
      </c>
      <c r="M83" s="100">
        <v>9.2</v>
      </c>
      <c r="N83" s="13"/>
    </row>
    <row r="84" spans="1:14" ht="15" customHeight="1">
      <c r="A84" s="190" t="s">
        <v>60</v>
      </c>
      <c r="B84" s="190"/>
      <c r="C84" s="6"/>
      <c r="D84" s="6"/>
      <c r="E84" s="68" t="s">
        <v>8</v>
      </c>
      <c r="F84" s="93" t="s">
        <v>8</v>
      </c>
      <c r="G84" s="68">
        <f aca="true" t="shared" si="17" ref="G84:M84">IF(G47=0,"-",((G47+G48)/G55*100))</f>
        <v>37.16847209916063</v>
      </c>
      <c r="H84" s="102" t="str">
        <f t="shared" si="17"/>
        <v>-</v>
      </c>
      <c r="I84" s="68" t="str">
        <f t="shared" si="17"/>
        <v>-</v>
      </c>
      <c r="J84" s="102">
        <f t="shared" si="17"/>
        <v>36.53903921173308</v>
      </c>
      <c r="K84" s="178">
        <f t="shared" si="17"/>
        <v>34.20056616972768</v>
      </c>
      <c r="L84" s="102">
        <f t="shared" si="17"/>
        <v>33.60666555481678</v>
      </c>
      <c r="M84" s="93">
        <f t="shared" si="17"/>
        <v>30.747983168517003</v>
      </c>
      <c r="N84" s="13"/>
    </row>
    <row r="85" spans="1:14" ht="15" customHeight="1">
      <c r="A85" s="190" t="s">
        <v>61</v>
      </c>
      <c r="B85" s="190"/>
      <c r="C85" s="6"/>
      <c r="D85" s="6"/>
      <c r="E85" s="65" t="s">
        <v>8</v>
      </c>
      <c r="F85" s="1" t="s">
        <v>8</v>
      </c>
      <c r="G85" s="65">
        <f aca="true" t="shared" si="18" ref="G85:M85">IF((G51+G49-G43-G41-G37)=0,"-",(G51+G49-G43-G41-G37))</f>
        <v>2013.8409999999997</v>
      </c>
      <c r="H85" s="103" t="str">
        <f t="shared" si="18"/>
        <v>-</v>
      </c>
      <c r="I85" s="65" t="str">
        <f t="shared" si="18"/>
        <v>-</v>
      </c>
      <c r="J85" s="103">
        <f t="shared" si="18"/>
        <v>2074.133999999999</v>
      </c>
      <c r="K85" s="1">
        <f t="shared" si="18"/>
        <v>2427.2760000000003</v>
      </c>
      <c r="L85" s="103">
        <f t="shared" si="18"/>
        <v>2288.9020000000005</v>
      </c>
      <c r="M85" s="1">
        <f t="shared" si="18"/>
        <v>2684.455</v>
      </c>
      <c r="N85" s="13"/>
    </row>
    <row r="86" spans="1:13" ht="15" customHeight="1">
      <c r="A86" s="190" t="s">
        <v>62</v>
      </c>
      <c r="B86" s="190"/>
      <c r="C86" s="3"/>
      <c r="D86" s="3"/>
      <c r="E86" s="66" t="s">
        <v>8</v>
      </c>
      <c r="F86" s="2" t="s">
        <v>8</v>
      </c>
      <c r="G86" s="66">
        <f aca="true" t="shared" si="19" ref="G86:M86">IF((G47=0),"-",((G51+G49)/(G47+G48)))</f>
        <v>1.0217245612350758</v>
      </c>
      <c r="H86" s="104" t="str">
        <f t="shared" si="19"/>
        <v>-</v>
      </c>
      <c r="I86" s="66" t="str">
        <f t="shared" si="19"/>
        <v>-</v>
      </c>
      <c r="J86" s="104">
        <f t="shared" si="19"/>
        <v>1.0516747195530995</v>
      </c>
      <c r="K86" s="33">
        <f t="shared" si="19"/>
        <v>1.1243856220510493</v>
      </c>
      <c r="L86" s="104">
        <f t="shared" si="19"/>
        <v>1.126434325435393</v>
      </c>
      <c r="M86" s="2">
        <f t="shared" si="19"/>
        <v>1.3480191810752784</v>
      </c>
    </row>
    <row r="87" spans="1:13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2848</v>
      </c>
      <c r="J87" s="149">
        <v>2933</v>
      </c>
      <c r="K87" s="17">
        <v>3016</v>
      </c>
      <c r="L87" s="149">
        <v>3080</v>
      </c>
      <c r="M87" s="17">
        <v>3167</v>
      </c>
    </row>
    <row r="88" spans="1:13" ht="15" customHeight="1">
      <c r="A88" s="5" t="s">
        <v>110</v>
      </c>
      <c r="B88" s="5"/>
      <c r="C88" s="5"/>
      <c r="D88" s="5"/>
      <c r="E88" s="5"/>
      <c r="F88" s="5"/>
      <c r="G88" s="121"/>
      <c r="H88" s="121"/>
      <c r="I88" s="5"/>
      <c r="J88" s="5"/>
      <c r="K88" s="5"/>
      <c r="L88" s="5"/>
      <c r="M88" s="5"/>
    </row>
    <row r="89" spans="1:13" ht="15" customHeight="1">
      <c r="A89" s="5" t="s">
        <v>112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5" t="s">
        <v>109</v>
      </c>
      <c r="B90" s="5"/>
      <c r="C90" s="5"/>
      <c r="D90" s="5"/>
      <c r="E90" s="5"/>
      <c r="F90" s="5"/>
      <c r="G90" s="122"/>
      <c r="H90" s="122"/>
      <c r="I90" s="122"/>
      <c r="J90" s="122"/>
      <c r="K90" s="5"/>
      <c r="L90" s="5"/>
      <c r="M90" s="5"/>
    </row>
    <row r="91" spans="1:13" ht="15">
      <c r="A91" s="5" t="s">
        <v>122</v>
      </c>
      <c r="B91" s="5"/>
      <c r="C91" s="5"/>
      <c r="D91" s="5"/>
      <c r="E91" s="5"/>
      <c r="F91" s="5"/>
      <c r="G91" s="122"/>
      <c r="H91" s="122"/>
      <c r="I91" s="122"/>
      <c r="J91" s="122"/>
      <c r="K91" s="5"/>
      <c r="L91" s="5"/>
      <c r="M91" s="5"/>
    </row>
    <row r="92" spans="1:13" ht="15">
      <c r="A92" s="5"/>
      <c r="B92" s="5"/>
      <c r="C92" s="5"/>
      <c r="D92" s="5"/>
      <c r="E92" s="5"/>
      <c r="F92" s="5"/>
      <c r="G92" s="43"/>
      <c r="H92" s="43"/>
      <c r="I92" s="43"/>
      <c r="J92" s="43"/>
      <c r="K92" s="5"/>
      <c r="L92" s="5"/>
      <c r="M92" s="5"/>
    </row>
    <row r="93" spans="1:13" ht="15" customHeight="1">
      <c r="A93" s="5"/>
      <c r="B93" s="5"/>
      <c r="C93" s="5"/>
      <c r="D93" s="5"/>
      <c r="E93" s="5"/>
      <c r="F93" s="5"/>
      <c r="G93" s="43"/>
      <c r="H93" s="43"/>
      <c r="I93" s="43"/>
      <c r="J93" s="43"/>
      <c r="K93" s="5"/>
      <c r="L93" s="5"/>
      <c r="M93" s="5"/>
    </row>
    <row r="94" spans="1:13" ht="15">
      <c r="A94" s="5"/>
      <c r="B94" s="5"/>
      <c r="C94" s="5"/>
      <c r="D94" s="5"/>
      <c r="E94" s="5"/>
      <c r="F94" s="5"/>
      <c r="G94" s="43"/>
      <c r="H94" s="43"/>
      <c r="I94" s="43"/>
      <c r="J94" s="43"/>
      <c r="K94" s="5"/>
      <c r="L94" s="5"/>
      <c r="M94" s="5"/>
    </row>
    <row r="95" spans="1:26" ht="15" customHeight="1">
      <c r="A95" s="5"/>
      <c r="B95" s="5"/>
      <c r="C95" s="5"/>
      <c r="D95" s="5"/>
      <c r="E95" s="5"/>
      <c r="F95" s="5"/>
      <c r="G95" s="43"/>
      <c r="H95" s="43"/>
      <c r="I95" s="43"/>
      <c r="J95" s="43"/>
      <c r="K95" s="5"/>
      <c r="L95" s="5"/>
      <c r="M95" s="5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13" ht="15">
      <c r="A96" s="5"/>
      <c r="B96" s="5"/>
      <c r="C96" s="5"/>
      <c r="D96" s="5"/>
      <c r="E96" s="5"/>
      <c r="F96" s="5"/>
      <c r="G96" s="43"/>
      <c r="H96" s="43"/>
      <c r="I96" s="43"/>
      <c r="J96" s="43"/>
      <c r="K96" s="5"/>
      <c r="L96" s="5"/>
      <c r="M96" s="5"/>
    </row>
    <row r="97" spans="2:10" ht="15">
      <c r="B97" s="20"/>
      <c r="C97" s="20"/>
      <c r="D97" s="20"/>
      <c r="G97" s="43"/>
      <c r="H97" s="43"/>
      <c r="I97" s="43"/>
      <c r="J97" s="43"/>
    </row>
    <row r="98" spans="1:10" ht="15">
      <c r="A98" s="20"/>
      <c r="B98" s="20"/>
      <c r="C98" s="20"/>
      <c r="D98" s="20"/>
      <c r="G98" s="43"/>
      <c r="H98" s="43"/>
      <c r="I98" s="43"/>
      <c r="J98" s="43"/>
    </row>
    <row r="99" spans="1:10" ht="15">
      <c r="A99" s="20"/>
      <c r="B99" s="20"/>
      <c r="C99" s="20"/>
      <c r="D99" s="20"/>
      <c r="G99" s="43"/>
      <c r="H99" s="43"/>
      <c r="I99" s="43"/>
      <c r="J99" s="43"/>
    </row>
    <row r="100" spans="1:10" ht="15">
      <c r="A100" s="20"/>
      <c r="B100" s="20"/>
      <c r="C100" s="20"/>
      <c r="D100" s="20"/>
      <c r="G100" s="43"/>
      <c r="H100" s="43"/>
      <c r="I100" s="43"/>
      <c r="J100" s="43"/>
    </row>
    <row r="101" spans="1:10" ht="15">
      <c r="A101" s="20"/>
      <c r="B101" s="20"/>
      <c r="C101" s="20"/>
      <c r="D101" s="20"/>
      <c r="G101" s="43"/>
      <c r="H101" s="43"/>
      <c r="I101" s="43"/>
      <c r="J101" s="43"/>
    </row>
    <row r="102" spans="1:10" ht="15">
      <c r="A102" s="20"/>
      <c r="B102" s="20"/>
      <c r="C102" s="20"/>
      <c r="D102" s="20"/>
      <c r="G102" s="43"/>
      <c r="H102" s="43"/>
      <c r="I102" s="43"/>
      <c r="J102" s="43"/>
    </row>
    <row r="103" spans="1:10" ht="15">
      <c r="A103" s="20"/>
      <c r="B103" s="20"/>
      <c r="C103" s="20"/>
      <c r="D103" s="20"/>
      <c r="G103" s="43"/>
      <c r="H103" s="43"/>
      <c r="I103" s="43"/>
      <c r="J103" s="43"/>
    </row>
  </sheetData>
  <sheetProtection/>
  <mergeCells count="21">
    <mergeCell ref="A65:B65"/>
    <mergeCell ref="A85:B85"/>
    <mergeCell ref="A87:B87"/>
    <mergeCell ref="A1:M1"/>
    <mergeCell ref="A61:B61"/>
    <mergeCell ref="A62:B62"/>
    <mergeCell ref="A63:B63"/>
    <mergeCell ref="A64:B64"/>
    <mergeCell ref="A80:B80"/>
    <mergeCell ref="A82:B82"/>
    <mergeCell ref="A84:B84"/>
    <mergeCell ref="A83:B83"/>
    <mergeCell ref="A67:B67"/>
    <mergeCell ref="A68:B68"/>
    <mergeCell ref="A69:B69"/>
    <mergeCell ref="A70:B70"/>
    <mergeCell ref="A86:B86"/>
    <mergeCell ref="A81:B81"/>
    <mergeCell ref="A71:B71"/>
    <mergeCell ref="A72:B72"/>
    <mergeCell ref="A74:B7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4.7109375" style="0" customWidth="1"/>
    <col min="14" max="14" width="3.57421875" style="0" customWidth="1"/>
    <col min="15" max="15" width="3.7109375" style="0" customWidth="1"/>
    <col min="16" max="18" width="9.140625" style="0" customWidth="1"/>
  </cols>
  <sheetData>
    <row r="1" spans="1:12" ht="18" customHeight="1">
      <c r="A1" s="189" t="s">
        <v>72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/>
      <c r="K5" s="59"/>
      <c r="L5" s="59"/>
    </row>
    <row r="6" ht="1.5" customHeight="1"/>
    <row r="7" spans="1:15" ht="15" customHeight="1">
      <c r="A7" s="27" t="s">
        <v>10</v>
      </c>
      <c r="B7" s="6"/>
      <c r="C7" s="6"/>
      <c r="D7" s="6"/>
      <c r="E7" s="72">
        <v>216.27300000000002</v>
      </c>
      <c r="F7" s="50">
        <v>276.80300000000005</v>
      </c>
      <c r="G7" s="72">
        <v>424.008</v>
      </c>
      <c r="H7" s="101">
        <v>540.225</v>
      </c>
      <c r="I7" s="72">
        <v>1002.86</v>
      </c>
      <c r="J7" s="50">
        <v>1219.318</v>
      </c>
      <c r="K7" s="101">
        <v>1395.607</v>
      </c>
      <c r="L7" s="50">
        <v>1321.748</v>
      </c>
      <c r="M7" s="36"/>
      <c r="N7" s="36"/>
      <c r="O7" s="36"/>
    </row>
    <row r="8" spans="1:15" ht="15" customHeight="1">
      <c r="A8" s="27" t="s">
        <v>11</v>
      </c>
      <c r="B8" s="3"/>
      <c r="C8" s="3"/>
      <c r="D8" s="3"/>
      <c r="E8" s="71">
        <v>-223.154</v>
      </c>
      <c r="F8" s="45">
        <v>-269.68799999999993</v>
      </c>
      <c r="G8" s="71">
        <v>-421.93399999999997</v>
      </c>
      <c r="H8" s="139">
        <v>-513.9319999999999</v>
      </c>
      <c r="I8" s="71">
        <v>-1046.3020000000001</v>
      </c>
      <c r="J8" s="45">
        <v>-1134.0190000000002</v>
      </c>
      <c r="K8" s="139">
        <v>-1119.5520000000001</v>
      </c>
      <c r="L8" s="45">
        <v>-1076.5120000000004</v>
      </c>
      <c r="M8" s="36"/>
      <c r="N8" s="36"/>
      <c r="O8" s="36"/>
    </row>
    <row r="9" spans="1:15" ht="15" customHeight="1">
      <c r="A9" s="27" t="s">
        <v>12</v>
      </c>
      <c r="B9" s="3"/>
      <c r="C9" s="3"/>
      <c r="D9" s="3"/>
      <c r="E9" s="71">
        <v>-0.061000000000000054</v>
      </c>
      <c r="F9" s="45">
        <v>0.119</v>
      </c>
      <c r="G9" s="71">
        <v>1.6149999999999998</v>
      </c>
      <c r="H9" s="139">
        <v>-0.094</v>
      </c>
      <c r="I9" s="71">
        <v>0.783</v>
      </c>
      <c r="J9" s="45">
        <v>-0.778</v>
      </c>
      <c r="K9" s="139">
        <v>-1.3130000000000002</v>
      </c>
      <c r="L9" s="45"/>
      <c r="M9" s="36"/>
      <c r="N9" s="36"/>
      <c r="O9" s="36"/>
    </row>
    <row r="10" spans="1:15" ht="15" customHeight="1">
      <c r="A10" s="27" t="s">
        <v>13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  <c r="M10" s="36"/>
      <c r="N10" s="36"/>
      <c r="O10" s="36"/>
    </row>
    <row r="11" spans="1:15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  <c r="M11" s="36"/>
      <c r="N11" s="36"/>
      <c r="O11" s="36"/>
    </row>
    <row r="12" spans="1:15" ht="15" customHeight="1">
      <c r="A12" s="10" t="s">
        <v>0</v>
      </c>
      <c r="B12" s="10"/>
      <c r="C12" s="10"/>
      <c r="D12" s="10"/>
      <c r="E12" s="72">
        <f aca="true" t="shared" si="0" ref="E12:L12">SUM(E7:E11)</f>
        <v>-6.941999999999972</v>
      </c>
      <c r="F12" s="50">
        <f t="shared" si="0"/>
        <v>7.2340000000001226</v>
      </c>
      <c r="G12" s="72">
        <f t="shared" si="0"/>
        <v>3.689000000000012</v>
      </c>
      <c r="H12" s="101">
        <f t="shared" si="0"/>
        <v>26.19900000000012</v>
      </c>
      <c r="I12" s="72">
        <f t="shared" si="0"/>
        <v>-42.65900000000012</v>
      </c>
      <c r="J12" s="50">
        <f t="shared" si="0"/>
        <v>84.52099999999975</v>
      </c>
      <c r="K12" s="101">
        <f t="shared" si="0"/>
        <v>274.74199999999985</v>
      </c>
      <c r="L12" s="50">
        <f t="shared" si="0"/>
        <v>245.23599999999965</v>
      </c>
      <c r="M12" s="36"/>
      <c r="N12" s="36"/>
      <c r="O12" s="36"/>
    </row>
    <row r="13" spans="1:15" ht="15" customHeight="1">
      <c r="A13" s="28" t="s">
        <v>76</v>
      </c>
      <c r="B13" s="21"/>
      <c r="C13" s="21"/>
      <c r="D13" s="21"/>
      <c r="E13" s="70">
        <v>-16.633</v>
      </c>
      <c r="F13" s="47">
        <v>-22.834000000000003</v>
      </c>
      <c r="G13" s="70">
        <v>-33.05</v>
      </c>
      <c r="H13" s="138">
        <v>-44.97</v>
      </c>
      <c r="I13" s="70">
        <v>-174.267</v>
      </c>
      <c r="J13" s="47">
        <v>-89.544</v>
      </c>
      <c r="K13" s="138">
        <v>-86.628</v>
      </c>
      <c r="L13" s="47">
        <v>-89.142</v>
      </c>
      <c r="M13" s="36"/>
      <c r="N13" s="36"/>
      <c r="O13" s="36"/>
    </row>
    <row r="14" spans="1:15" ht="15" customHeight="1">
      <c r="A14" s="10" t="s">
        <v>1</v>
      </c>
      <c r="B14" s="10"/>
      <c r="C14" s="10"/>
      <c r="D14" s="10"/>
      <c r="E14" s="72">
        <f aca="true" t="shared" si="1" ref="E14:L14">SUM(E12:E13)</f>
        <v>-23.57499999999997</v>
      </c>
      <c r="F14" s="50">
        <f t="shared" si="1"/>
        <v>-15.59999999999988</v>
      </c>
      <c r="G14" s="72">
        <f t="shared" si="1"/>
        <v>-29.360999999999986</v>
      </c>
      <c r="H14" s="101">
        <f t="shared" si="1"/>
        <v>-18.77099999999988</v>
      </c>
      <c r="I14" s="72">
        <f t="shared" si="1"/>
        <v>-216.9260000000001</v>
      </c>
      <c r="J14" s="50">
        <f t="shared" si="1"/>
        <v>-5.023000000000252</v>
      </c>
      <c r="K14" s="101">
        <f t="shared" si="1"/>
        <v>188.11399999999986</v>
      </c>
      <c r="L14" s="50">
        <f t="shared" si="1"/>
        <v>156.09399999999965</v>
      </c>
      <c r="M14" s="36"/>
      <c r="N14" s="36"/>
      <c r="O14" s="36"/>
    </row>
    <row r="15" spans="1:15" ht="15" customHeight="1">
      <c r="A15" s="27" t="s">
        <v>16</v>
      </c>
      <c r="B15" s="4"/>
      <c r="C15" s="4"/>
      <c r="D15" s="4"/>
      <c r="E15" s="71"/>
      <c r="F15" s="45"/>
      <c r="G15" s="71"/>
      <c r="H15" s="139"/>
      <c r="I15" s="71"/>
      <c r="J15" s="45"/>
      <c r="K15" s="139">
        <v>-0.23800000000000002</v>
      </c>
      <c r="L15" s="45"/>
      <c r="M15" s="36"/>
      <c r="N15" s="36"/>
      <c r="O15" s="36"/>
    </row>
    <row r="16" spans="1:15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  <c r="M16" s="36"/>
      <c r="N16" s="36"/>
      <c r="O16" s="36"/>
    </row>
    <row r="17" spans="1:15" ht="15" customHeight="1">
      <c r="A17" s="10" t="s">
        <v>2</v>
      </c>
      <c r="B17" s="10"/>
      <c r="C17" s="10"/>
      <c r="D17" s="10"/>
      <c r="E17" s="72">
        <f aca="true" t="shared" si="2" ref="E17:L17">SUM(E14:E16)</f>
        <v>-23.57499999999997</v>
      </c>
      <c r="F17" s="50">
        <f t="shared" si="2"/>
        <v>-15.59999999999988</v>
      </c>
      <c r="G17" s="72">
        <f t="shared" si="2"/>
        <v>-29.360999999999986</v>
      </c>
      <c r="H17" s="101">
        <f t="shared" si="2"/>
        <v>-18.77099999999988</v>
      </c>
      <c r="I17" s="72">
        <f t="shared" si="2"/>
        <v>-216.9260000000001</v>
      </c>
      <c r="J17" s="50">
        <f t="shared" si="2"/>
        <v>-5.023000000000252</v>
      </c>
      <c r="K17" s="101">
        <f t="shared" si="2"/>
        <v>187.87599999999986</v>
      </c>
      <c r="L17" s="50">
        <f t="shared" si="2"/>
        <v>156.09399999999965</v>
      </c>
      <c r="M17" s="36"/>
      <c r="N17" s="36"/>
      <c r="O17" s="36"/>
    </row>
    <row r="18" spans="1:15" ht="15" customHeight="1">
      <c r="A18" s="27" t="s">
        <v>18</v>
      </c>
      <c r="B18" s="3"/>
      <c r="C18" s="3"/>
      <c r="D18" s="3"/>
      <c r="E18" s="71">
        <v>1.368</v>
      </c>
      <c r="F18" s="45">
        <v>-0.025000000000000022</v>
      </c>
      <c r="G18" s="71">
        <v>1.421</v>
      </c>
      <c r="H18" s="139">
        <v>0.143</v>
      </c>
      <c r="I18" s="71">
        <v>0.315</v>
      </c>
      <c r="J18" s="45">
        <v>0.587</v>
      </c>
      <c r="K18" s="139">
        <v>0.496</v>
      </c>
      <c r="L18" s="45">
        <v>0.5660000000000001</v>
      </c>
      <c r="M18" s="36"/>
      <c r="N18" s="36"/>
      <c r="O18" s="36"/>
    </row>
    <row r="19" spans="1:15" ht="15" customHeight="1">
      <c r="A19" s="28" t="s">
        <v>19</v>
      </c>
      <c r="B19" s="21"/>
      <c r="C19" s="21"/>
      <c r="D19" s="21" t="s">
        <v>7</v>
      </c>
      <c r="E19" s="70">
        <v>-10.783000000000001</v>
      </c>
      <c r="F19" s="47">
        <v>-12.073</v>
      </c>
      <c r="G19" s="70">
        <v>-23.038</v>
      </c>
      <c r="H19" s="138">
        <v>-27.350999999999996</v>
      </c>
      <c r="I19" s="70">
        <v>-62.108000000000004</v>
      </c>
      <c r="J19" s="47">
        <v>-45.132</v>
      </c>
      <c r="K19" s="138">
        <v>-39.236999999999995</v>
      </c>
      <c r="L19" s="47">
        <v>-59.177</v>
      </c>
      <c r="M19" s="36"/>
      <c r="N19" s="36"/>
      <c r="O19" s="36"/>
    </row>
    <row r="20" spans="1:15" ht="15" customHeight="1">
      <c r="A20" s="10" t="s">
        <v>3</v>
      </c>
      <c r="B20" s="10"/>
      <c r="C20" s="10"/>
      <c r="D20" s="10"/>
      <c r="E20" s="72">
        <f aca="true" t="shared" si="3" ref="E20:L20">SUM(E17:E19)</f>
        <v>-32.989999999999974</v>
      </c>
      <c r="F20" s="50">
        <f t="shared" si="3"/>
        <v>-27.69799999999988</v>
      </c>
      <c r="G20" s="72">
        <f t="shared" si="3"/>
        <v>-50.97799999999999</v>
      </c>
      <c r="H20" s="101">
        <f t="shared" si="3"/>
        <v>-45.97899999999987</v>
      </c>
      <c r="I20" s="72">
        <f t="shared" si="3"/>
        <v>-278.7190000000001</v>
      </c>
      <c r="J20" s="50">
        <f t="shared" si="3"/>
        <v>-49.568000000000254</v>
      </c>
      <c r="K20" s="101">
        <f t="shared" si="3"/>
        <v>149.13499999999988</v>
      </c>
      <c r="L20" s="50">
        <f t="shared" si="3"/>
        <v>97.48299999999966</v>
      </c>
      <c r="M20" s="36"/>
      <c r="N20" s="36"/>
      <c r="O20" s="36"/>
    </row>
    <row r="21" spans="1:15" ht="15" customHeight="1">
      <c r="A21" s="27" t="s">
        <v>20</v>
      </c>
      <c r="B21" s="3"/>
      <c r="C21" s="3"/>
      <c r="D21" s="3"/>
      <c r="E21" s="71">
        <v>-6.1579999999999995</v>
      </c>
      <c r="F21" s="45">
        <v>-0.03699999999999992</v>
      </c>
      <c r="G21" s="71">
        <v>-6.59</v>
      </c>
      <c r="H21" s="139">
        <v>2.459</v>
      </c>
      <c r="I21" s="71">
        <v>36.120000000000005</v>
      </c>
      <c r="J21" s="45">
        <v>-35.523999999999994</v>
      </c>
      <c r="K21" s="139">
        <v>-33.68</v>
      </c>
      <c r="L21" s="45">
        <v>-16.963</v>
      </c>
      <c r="M21" s="36"/>
      <c r="N21" s="36"/>
      <c r="O21" s="36"/>
    </row>
    <row r="22" spans="1:15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47"/>
      <c r="K22" s="138"/>
      <c r="L22" s="47"/>
      <c r="M22" s="36"/>
      <c r="N22" s="36"/>
      <c r="O22" s="36"/>
    </row>
    <row r="23" spans="1:15" ht="15" customHeight="1">
      <c r="A23" s="31" t="s">
        <v>21</v>
      </c>
      <c r="B23" s="11"/>
      <c r="C23" s="11"/>
      <c r="D23" s="11"/>
      <c r="E23" s="72">
        <f aca="true" t="shared" si="4" ref="E23:L23">SUM(E20:E22)</f>
        <v>-39.147999999999975</v>
      </c>
      <c r="F23" s="50">
        <f t="shared" si="4"/>
        <v>-27.73499999999988</v>
      </c>
      <c r="G23" s="72">
        <f t="shared" si="4"/>
        <v>-57.567999999999984</v>
      </c>
      <c r="H23" s="101">
        <f t="shared" si="4"/>
        <v>-43.51999999999987</v>
      </c>
      <c r="I23" s="72">
        <f t="shared" si="4"/>
        <v>-242.5990000000001</v>
      </c>
      <c r="J23" s="50">
        <f t="shared" si="4"/>
        <v>-85.09200000000024</v>
      </c>
      <c r="K23" s="101">
        <f t="shared" si="4"/>
        <v>115.45499999999987</v>
      </c>
      <c r="L23" s="50">
        <f t="shared" si="4"/>
        <v>80.51999999999967</v>
      </c>
      <c r="M23" s="36"/>
      <c r="N23" s="36"/>
      <c r="O23" s="36"/>
    </row>
    <row r="24" spans="1:15" ht="15" customHeight="1">
      <c r="A24" s="27" t="s">
        <v>22</v>
      </c>
      <c r="B24" s="3"/>
      <c r="C24" s="3"/>
      <c r="D24" s="3"/>
      <c r="E24" s="71">
        <f aca="true" t="shared" si="5" ref="E24:L24">E23-E25</f>
        <v>-39.147999999999975</v>
      </c>
      <c r="F24" s="45">
        <f t="shared" si="5"/>
        <v>-27.73499999999988</v>
      </c>
      <c r="G24" s="71">
        <f t="shared" si="5"/>
        <v>-57.567999999999984</v>
      </c>
      <c r="H24" s="139">
        <f t="shared" si="5"/>
        <v>-43.51999999999987</v>
      </c>
      <c r="I24" s="71">
        <f t="shared" si="5"/>
        <v>-242.5990000000001</v>
      </c>
      <c r="J24" s="45">
        <f>J23-J25</f>
        <v>-85.09200000000024</v>
      </c>
      <c r="K24" s="139">
        <f>K23-K25</f>
        <v>115.45499999999987</v>
      </c>
      <c r="L24" s="45">
        <f t="shared" si="5"/>
        <v>80.51999999999967</v>
      </c>
      <c r="M24" s="36"/>
      <c r="N24" s="36"/>
      <c r="O24" s="36"/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97</v>
      </c>
      <c r="B27" s="163"/>
      <c r="C27" s="163"/>
      <c r="D27" s="163"/>
      <c r="E27" s="164">
        <v>-5</v>
      </c>
      <c r="F27" s="165">
        <v>6.6</v>
      </c>
      <c r="G27" s="164">
        <v>-5</v>
      </c>
      <c r="H27" s="166">
        <v>6.6</v>
      </c>
      <c r="I27" s="164">
        <v>-142.3</v>
      </c>
      <c r="J27" s="165">
        <v>-40</v>
      </c>
      <c r="K27" s="165"/>
      <c r="L27" s="165"/>
    </row>
    <row r="28" spans="1:12" ht="15" customHeight="1">
      <c r="A28" s="167" t="s">
        <v>98</v>
      </c>
      <c r="B28" s="168"/>
      <c r="C28" s="168"/>
      <c r="D28" s="168"/>
      <c r="E28" s="169">
        <f>E14-E27</f>
        <v>-18.57499999999997</v>
      </c>
      <c r="F28" s="170">
        <f aca="true" t="shared" si="6" ref="F28:L28">F14-F27</f>
        <v>-22.199999999999882</v>
      </c>
      <c r="G28" s="169">
        <f t="shared" si="6"/>
        <v>-24.360999999999986</v>
      </c>
      <c r="H28" s="171">
        <f t="shared" si="6"/>
        <v>-25.37099999999988</v>
      </c>
      <c r="I28" s="169">
        <f>I14-I27</f>
        <v>-74.62600000000009</v>
      </c>
      <c r="J28" s="170">
        <f t="shared" si="6"/>
        <v>34.97699999999975</v>
      </c>
      <c r="K28" s="170">
        <f t="shared" si="6"/>
        <v>188.11399999999986</v>
      </c>
      <c r="L28" s="170">
        <f t="shared" si="6"/>
        <v>156.09399999999965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>
        <f aca="true" t="shared" si="8" ref="F32:L32">IF(F$5=0,"",F$5)</f>
      </c>
      <c r="G32" s="76"/>
      <c r="H32" s="76"/>
      <c r="I32" s="76"/>
      <c r="J32" s="76"/>
      <c r="K32" s="76">
        <f t="shared" si="8"/>
      </c>
      <c r="L32" s="76">
        <f t="shared" si="8"/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1093.866</v>
      </c>
      <c r="H34" s="139">
        <v>1093.866</v>
      </c>
      <c r="I34" s="71">
        <v>1093.866</v>
      </c>
      <c r="J34" s="45">
        <v>1093.866</v>
      </c>
      <c r="K34" s="139">
        <v>1093.866</v>
      </c>
      <c r="L34" s="45">
        <v>1093.866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19.809000000000005</v>
      </c>
      <c r="H35" s="139">
        <v>51.66199999999999</v>
      </c>
      <c r="I35" s="71">
        <v>20.959999999999997</v>
      </c>
      <c r="J35" s="45">
        <v>52.724999999999994</v>
      </c>
      <c r="K35" s="139">
        <v>40.51800000000001</v>
      </c>
      <c r="L35" s="45">
        <v>35.11400000000001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379.43600000000004</v>
      </c>
      <c r="H36" s="139">
        <v>484.4910000000001</v>
      </c>
      <c r="I36" s="71">
        <v>391.0249999999999</v>
      </c>
      <c r="J36" s="45">
        <v>520.933</v>
      </c>
      <c r="K36" s="139">
        <v>559.3710000000001</v>
      </c>
      <c r="L36" s="45">
        <v>608.3389999999999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/>
      <c r="H37" s="139"/>
      <c r="I37" s="71"/>
      <c r="J37" s="45"/>
      <c r="K37" s="139"/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82.21499999999999</v>
      </c>
      <c r="H38" s="138">
        <v>84.21199999999999</v>
      </c>
      <c r="I38" s="70">
        <v>78.978</v>
      </c>
      <c r="J38" s="47">
        <v>76.60900000000001</v>
      </c>
      <c r="K38" s="138">
        <v>102.882</v>
      </c>
      <c r="L38" s="47">
        <v>89.545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 aca="true" t="shared" si="9" ref="G39:L39">SUM(G34:G38)</f>
        <v>1575.3259999999998</v>
      </c>
      <c r="H39" s="125">
        <f t="shared" si="9"/>
        <v>1714.2310000000002</v>
      </c>
      <c r="I39" s="72">
        <f t="shared" si="9"/>
        <v>1584.829</v>
      </c>
      <c r="J39" s="50">
        <f t="shared" si="9"/>
        <v>1744.1329999999998</v>
      </c>
      <c r="K39" s="101">
        <f t="shared" si="9"/>
        <v>1796.6370000000002</v>
      </c>
      <c r="L39" s="50">
        <f t="shared" si="9"/>
        <v>1826.864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171.41500000000002</v>
      </c>
      <c r="H40" s="139">
        <v>219.029</v>
      </c>
      <c r="I40" s="71">
        <v>178.001</v>
      </c>
      <c r="J40" s="45">
        <v>230.86700000000002</v>
      </c>
      <c r="K40" s="139">
        <v>255.15200000000002</v>
      </c>
      <c r="L40" s="45">
        <v>217.794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231.28500000000003</v>
      </c>
      <c r="H42" s="139">
        <v>300.676</v>
      </c>
      <c r="I42" s="71">
        <v>371.38900000000007</v>
      </c>
      <c r="J42" s="45">
        <v>288.027</v>
      </c>
      <c r="K42" s="139">
        <v>209.733</v>
      </c>
      <c r="L42" s="45">
        <v>226.787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49.75</v>
      </c>
      <c r="H43" s="139">
        <v>41.629</v>
      </c>
      <c r="I43" s="71">
        <v>43.68</v>
      </c>
      <c r="J43" s="45">
        <v>38.253</v>
      </c>
      <c r="K43" s="139">
        <v>62.136</v>
      </c>
      <c r="L43" s="45">
        <v>166.823</v>
      </c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 aca="true" t="shared" si="10" ref="G45:L45">SUM(G40:G44)</f>
        <v>452.45000000000005</v>
      </c>
      <c r="H45" s="126">
        <f t="shared" si="10"/>
        <v>561.334</v>
      </c>
      <c r="I45" s="78">
        <f t="shared" si="10"/>
        <v>593.07</v>
      </c>
      <c r="J45" s="79">
        <f t="shared" si="10"/>
        <v>557.147</v>
      </c>
      <c r="K45" s="115">
        <f t="shared" si="10"/>
        <v>527.021</v>
      </c>
      <c r="L45" s="79">
        <f t="shared" si="10"/>
        <v>611.404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2027.7759999999998</v>
      </c>
      <c r="H46" s="125">
        <f>H45+H39</f>
        <v>2275.565</v>
      </c>
      <c r="I46" s="72">
        <f>I39+I45</f>
        <v>2177.899</v>
      </c>
      <c r="J46" s="50">
        <f>J39+J45</f>
        <v>2301.2799999999997</v>
      </c>
      <c r="K46" s="101">
        <f>K39+K45</f>
        <v>2323.6580000000004</v>
      </c>
      <c r="L46" s="50">
        <f>L39+L45</f>
        <v>2438.268</v>
      </c>
    </row>
    <row r="47" spans="1:12" ht="15" customHeight="1">
      <c r="A47" s="27" t="s">
        <v>35</v>
      </c>
      <c r="B47" s="3"/>
      <c r="C47" s="3"/>
      <c r="D47" s="3" t="s">
        <v>65</v>
      </c>
      <c r="E47" s="71"/>
      <c r="F47" s="45"/>
      <c r="G47" s="71">
        <v>972.652</v>
      </c>
      <c r="H47" s="139">
        <v>1135.94</v>
      </c>
      <c r="I47" s="71">
        <v>1151.9730000000002</v>
      </c>
      <c r="J47" s="45">
        <v>1142.408</v>
      </c>
      <c r="K47" s="139">
        <v>1212.0289999999998</v>
      </c>
      <c r="L47" s="45">
        <v>1203.659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>
        <v>45.931</v>
      </c>
      <c r="H49" s="139">
        <v>31.833</v>
      </c>
      <c r="I49" s="71">
        <v>31.137999999999998</v>
      </c>
      <c r="J49" s="45">
        <v>32.624</v>
      </c>
      <c r="K49" s="139">
        <v>33.539</v>
      </c>
      <c r="L49" s="45">
        <v>34.032</v>
      </c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41.762</v>
      </c>
      <c r="H50" s="139">
        <v>16.878</v>
      </c>
      <c r="I50" s="71">
        <v>65.993</v>
      </c>
      <c r="J50" s="45">
        <v>35.945</v>
      </c>
      <c r="K50" s="139">
        <v>19.700000000000003</v>
      </c>
      <c r="L50" s="45">
        <v>19.125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785.631</v>
      </c>
      <c r="H51" s="139">
        <v>884.1220000000001</v>
      </c>
      <c r="I51" s="71">
        <v>771.358</v>
      </c>
      <c r="J51" s="45">
        <v>893.282</v>
      </c>
      <c r="K51" s="139">
        <v>848.1580000000001</v>
      </c>
      <c r="L51" s="45">
        <v>977.0830000000001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181.79999999999998</v>
      </c>
      <c r="H52" s="139">
        <v>206.79200000000003</v>
      </c>
      <c r="I52" s="71">
        <v>157.43699999999998</v>
      </c>
      <c r="J52" s="45">
        <v>197.021</v>
      </c>
      <c r="K52" s="139">
        <v>210.23199999999997</v>
      </c>
      <c r="L52" s="45">
        <v>204.36900000000003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/>
      <c r="H53" s="139"/>
      <c r="I53" s="71"/>
      <c r="J53" s="45"/>
      <c r="K53" s="139"/>
      <c r="L53" s="45"/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 aca="true" t="shared" si="11" ref="G55:L55">SUM(G47:G54)</f>
        <v>2027.776</v>
      </c>
      <c r="H55" s="125">
        <f t="shared" si="11"/>
        <v>2275.565</v>
      </c>
      <c r="I55" s="72">
        <f t="shared" si="11"/>
        <v>2177.899</v>
      </c>
      <c r="J55" s="50">
        <f t="shared" si="11"/>
        <v>2301.28</v>
      </c>
      <c r="K55" s="101">
        <f t="shared" si="11"/>
        <v>2323.658</v>
      </c>
      <c r="L55" s="50">
        <f t="shared" si="11"/>
        <v>2438.2680000000005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2" ref="F57:L57">F$3</f>
        <v>2012</v>
      </c>
      <c r="G57" s="56">
        <f t="shared" si="12"/>
        <v>2013</v>
      </c>
      <c r="H57" s="56">
        <f t="shared" si="12"/>
        <v>2012</v>
      </c>
      <c r="I57" s="56">
        <f t="shared" si="12"/>
        <v>2012</v>
      </c>
      <c r="J57" s="56">
        <f t="shared" si="12"/>
        <v>2011</v>
      </c>
      <c r="K57" s="56">
        <f t="shared" si="12"/>
        <v>2010</v>
      </c>
      <c r="L57" s="56">
        <f t="shared" si="12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>
        <f>IF(F$5=0,"",F$5)</f>
      </c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42</v>
      </c>
      <c r="B61" s="190"/>
      <c r="C61" s="8"/>
      <c r="D61" s="8"/>
      <c r="E61" s="69">
        <v>-28.073</v>
      </c>
      <c r="F61" s="48">
        <v>-15.21</v>
      </c>
      <c r="G61" s="69">
        <v>-36.815</v>
      </c>
      <c r="H61" s="137">
        <v>-29.226000000000003</v>
      </c>
      <c r="I61" s="69">
        <v>-55.824000000000005</v>
      </c>
      <c r="J61" s="48">
        <v>29.955999999999992</v>
      </c>
      <c r="K61" s="137">
        <v>215.80400000000003</v>
      </c>
      <c r="L61" s="48">
        <v>161.41700000000003</v>
      </c>
    </row>
    <row r="62" spans="1:12" ht="15" customHeight="1">
      <c r="A62" s="191" t="s">
        <v>43</v>
      </c>
      <c r="B62" s="191"/>
      <c r="C62" s="22"/>
      <c r="D62" s="22"/>
      <c r="E62" s="70">
        <v>3.304000000000001</v>
      </c>
      <c r="F62" s="47">
        <v>1.4610000000000003</v>
      </c>
      <c r="G62" s="70">
        <v>13.98</v>
      </c>
      <c r="H62" s="138">
        <v>7.920999999999999</v>
      </c>
      <c r="I62" s="70">
        <v>44.885000000000005</v>
      </c>
      <c r="J62" s="47">
        <v>-51.56400000000001</v>
      </c>
      <c r="K62" s="138">
        <v>-44.598000000000006</v>
      </c>
      <c r="L62" s="47">
        <v>117.34499999999998</v>
      </c>
    </row>
    <row r="63" spans="1:12" ht="16.5" customHeight="1">
      <c r="A63" s="195" t="s">
        <v>44</v>
      </c>
      <c r="B63" s="195"/>
      <c r="C63" s="24"/>
      <c r="D63" s="24"/>
      <c r="E63" s="72">
        <f aca="true" t="shared" si="13" ref="E63:L63">SUM(E61:E62)</f>
        <v>-24.769</v>
      </c>
      <c r="F63" s="50">
        <f t="shared" si="13"/>
        <v>-13.749</v>
      </c>
      <c r="G63" s="74">
        <f t="shared" si="13"/>
        <v>-22.834999999999997</v>
      </c>
      <c r="H63" s="128">
        <f t="shared" si="13"/>
        <v>-21.305000000000003</v>
      </c>
      <c r="I63" s="72">
        <f t="shared" si="13"/>
        <v>-10.939</v>
      </c>
      <c r="J63" s="50">
        <f t="shared" si="13"/>
        <v>-21.608000000000015</v>
      </c>
      <c r="K63" s="101">
        <f t="shared" si="13"/>
        <v>171.20600000000002</v>
      </c>
      <c r="L63" s="50">
        <f t="shared" si="13"/>
        <v>278.762</v>
      </c>
    </row>
    <row r="64" spans="1:12" ht="15" customHeight="1">
      <c r="A64" s="190" t="s">
        <v>45</v>
      </c>
      <c r="B64" s="190"/>
      <c r="C64" s="3"/>
      <c r="D64" s="3"/>
      <c r="E64" s="71">
        <v>-7.079000000000001</v>
      </c>
      <c r="F64" s="45">
        <v>-6.395000000000001</v>
      </c>
      <c r="G64" s="71">
        <v>-15.462</v>
      </c>
      <c r="H64" s="139">
        <v>-13.72</v>
      </c>
      <c r="I64" s="71">
        <v>-32.111000000000004</v>
      </c>
      <c r="J64" s="45">
        <v>-66.807</v>
      </c>
      <c r="K64" s="139">
        <v>-80.70100000000001</v>
      </c>
      <c r="L64" s="45">
        <v>-49.129</v>
      </c>
    </row>
    <row r="65" spans="1:12" ht="15" customHeight="1">
      <c r="A65" s="191" t="s">
        <v>78</v>
      </c>
      <c r="B65" s="191"/>
      <c r="C65" s="21"/>
      <c r="D65" s="21"/>
      <c r="E65" s="70">
        <v>0.68</v>
      </c>
      <c r="F65" s="47">
        <v>2.524</v>
      </c>
      <c r="G65" s="70">
        <v>0.68</v>
      </c>
      <c r="H65" s="138">
        <v>2.524</v>
      </c>
      <c r="I65" s="70">
        <v>7.045</v>
      </c>
      <c r="J65" s="47">
        <v>0.075</v>
      </c>
      <c r="K65" s="138">
        <v>0.113</v>
      </c>
      <c r="L65" s="47">
        <v>0.932</v>
      </c>
    </row>
    <row r="66" spans="1:12" s="40" customFormat="1" ht="16.5" customHeight="1">
      <c r="A66" s="127" t="s">
        <v>46</v>
      </c>
      <c r="B66" s="127"/>
      <c r="C66" s="25"/>
      <c r="D66" s="25"/>
      <c r="E66" s="72">
        <f aca="true" t="shared" si="14" ref="E66:L66">SUM(E63:E65)</f>
        <v>-31.168</v>
      </c>
      <c r="F66" s="128">
        <f t="shared" si="14"/>
        <v>-17.62</v>
      </c>
      <c r="G66" s="74">
        <f t="shared" si="14"/>
        <v>-37.617</v>
      </c>
      <c r="H66" s="128">
        <f t="shared" si="14"/>
        <v>-32.501000000000005</v>
      </c>
      <c r="I66" s="72">
        <f t="shared" si="14"/>
        <v>-36.005</v>
      </c>
      <c r="J66" s="50">
        <f t="shared" si="14"/>
        <v>-88.34000000000002</v>
      </c>
      <c r="K66" s="140">
        <f t="shared" si="14"/>
        <v>90.61800000000001</v>
      </c>
      <c r="L66" s="128">
        <f t="shared" si="14"/>
        <v>230.565</v>
      </c>
    </row>
    <row r="67" spans="1:12" ht="15" customHeight="1">
      <c r="A67" s="191" t="s">
        <v>47</v>
      </c>
      <c r="B67" s="191"/>
      <c r="C67" s="26"/>
      <c r="D67" s="26"/>
      <c r="E67" s="70"/>
      <c r="F67" s="47"/>
      <c r="G67" s="70"/>
      <c r="H67" s="138"/>
      <c r="I67" s="70"/>
      <c r="J67" s="47"/>
      <c r="K67" s="138"/>
      <c r="L67" s="47"/>
    </row>
    <row r="68" spans="1:12" ht="16.5" customHeight="1">
      <c r="A68" s="195" t="s">
        <v>48</v>
      </c>
      <c r="B68" s="195"/>
      <c r="C68" s="9"/>
      <c r="D68" s="9"/>
      <c r="E68" s="72">
        <f aca="true" t="shared" si="15" ref="E68:L68">SUM(E66:E67)</f>
        <v>-31.168</v>
      </c>
      <c r="F68" s="50">
        <f t="shared" si="15"/>
        <v>-17.62</v>
      </c>
      <c r="G68" s="74">
        <f t="shared" si="15"/>
        <v>-37.617</v>
      </c>
      <c r="H68" s="128">
        <f t="shared" si="15"/>
        <v>-32.501000000000005</v>
      </c>
      <c r="I68" s="72">
        <f t="shared" si="15"/>
        <v>-36.005</v>
      </c>
      <c r="J68" s="50">
        <f t="shared" si="15"/>
        <v>-88.34000000000002</v>
      </c>
      <c r="K68" s="101">
        <f t="shared" si="15"/>
        <v>90.61800000000001</v>
      </c>
      <c r="L68" s="50">
        <f t="shared" si="15"/>
        <v>230.565</v>
      </c>
    </row>
    <row r="69" spans="1:12" ht="15" customHeight="1">
      <c r="A69" s="190" t="s">
        <v>49</v>
      </c>
      <c r="B69" s="190"/>
      <c r="C69" s="3"/>
      <c r="D69" s="3"/>
      <c r="E69" s="71">
        <v>30.55599999999999</v>
      </c>
      <c r="F69" s="45">
        <v>-0.8220000000000027</v>
      </c>
      <c r="G69" s="71">
        <v>4.299999999999997</v>
      </c>
      <c r="H69" s="139">
        <v>-4.037000000000003</v>
      </c>
      <c r="I69" s="71">
        <v>-101.981</v>
      </c>
      <c r="J69" s="45">
        <v>38.894000000000005</v>
      </c>
      <c r="K69" s="139">
        <v>-109.90400000000002</v>
      </c>
      <c r="L69" s="45">
        <v>-271.527</v>
      </c>
    </row>
    <row r="70" spans="1:12" ht="15" customHeight="1">
      <c r="A70" s="190" t="s">
        <v>50</v>
      </c>
      <c r="B70" s="190"/>
      <c r="C70" s="3"/>
      <c r="D70" s="3"/>
      <c r="E70" s="71">
        <v>94.927</v>
      </c>
      <c r="F70" s="45"/>
      <c r="G70" s="71">
        <v>94.927</v>
      </c>
      <c r="H70" s="139"/>
      <c r="I70" s="71"/>
      <c r="J70" s="45"/>
      <c r="K70" s="139"/>
      <c r="L70" s="45">
        <v>81.95700000000001</v>
      </c>
    </row>
    <row r="71" spans="1:12" ht="15" customHeight="1">
      <c r="A71" s="190" t="s">
        <v>51</v>
      </c>
      <c r="B71" s="190"/>
      <c r="C71" s="3"/>
      <c r="D71" s="3"/>
      <c r="E71" s="71"/>
      <c r="F71" s="45"/>
      <c r="G71" s="71">
        <v>-109.678</v>
      </c>
      <c r="H71" s="139"/>
      <c r="I71" s="71"/>
      <c r="J71" s="45"/>
      <c r="K71" s="139"/>
      <c r="L71" s="45"/>
    </row>
    <row r="72" spans="1:12" ht="15" customHeight="1">
      <c r="A72" s="191" t="s">
        <v>52</v>
      </c>
      <c r="B72" s="191"/>
      <c r="C72" s="21"/>
      <c r="D72" s="21"/>
      <c r="E72" s="70">
        <v>-95</v>
      </c>
      <c r="F72" s="47">
        <v>20</v>
      </c>
      <c r="G72" s="70">
        <v>53.815</v>
      </c>
      <c r="H72" s="138">
        <v>40</v>
      </c>
      <c r="I72" s="70">
        <v>145</v>
      </c>
      <c r="J72" s="47">
        <v>25</v>
      </c>
      <c r="K72" s="138">
        <v>-80</v>
      </c>
      <c r="L72" s="47">
        <v>80</v>
      </c>
    </row>
    <row r="73" spans="1:12" ht="16.5" customHeight="1">
      <c r="A73" s="32" t="s">
        <v>53</v>
      </c>
      <c r="B73" s="32"/>
      <c r="C73" s="19"/>
      <c r="D73" s="19"/>
      <c r="E73" s="73">
        <f aca="true" t="shared" si="16" ref="E73:L73">SUM(E69:E72)</f>
        <v>30.483000000000004</v>
      </c>
      <c r="F73" s="49">
        <f t="shared" si="16"/>
        <v>19.177999999999997</v>
      </c>
      <c r="G73" s="78">
        <f t="shared" si="16"/>
        <v>43.364000000000004</v>
      </c>
      <c r="H73" s="115">
        <f t="shared" si="16"/>
        <v>35.962999999999994</v>
      </c>
      <c r="I73" s="73">
        <f t="shared" si="16"/>
        <v>43.019000000000005</v>
      </c>
      <c r="J73" s="49">
        <f t="shared" si="16"/>
        <v>63.894000000000005</v>
      </c>
      <c r="K73" s="141">
        <f t="shared" si="16"/>
        <v>-189.90400000000002</v>
      </c>
      <c r="L73" s="49">
        <f t="shared" si="16"/>
        <v>-109.57</v>
      </c>
    </row>
    <row r="74" spans="1:12" ht="16.5" customHeight="1">
      <c r="A74" s="195" t="s">
        <v>54</v>
      </c>
      <c r="B74" s="195"/>
      <c r="C74" s="9"/>
      <c r="D74" s="9"/>
      <c r="E74" s="72">
        <f aca="true" t="shared" si="17" ref="E74:L74">SUM(E73+E68)</f>
        <v>-0.6849999999999952</v>
      </c>
      <c r="F74" s="50">
        <f t="shared" si="17"/>
        <v>1.5579999999999963</v>
      </c>
      <c r="G74" s="74">
        <f t="shared" si="17"/>
        <v>5.747000000000007</v>
      </c>
      <c r="H74" s="128">
        <f t="shared" si="17"/>
        <v>3.461999999999989</v>
      </c>
      <c r="I74" s="72">
        <f t="shared" si="17"/>
        <v>7.014000000000003</v>
      </c>
      <c r="J74" s="50">
        <f t="shared" si="17"/>
        <v>-24.446000000000012</v>
      </c>
      <c r="K74" s="101">
        <f t="shared" si="17"/>
        <v>-99.28600000000002</v>
      </c>
      <c r="L74" s="50">
        <f t="shared" si="17"/>
        <v>120.995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8" ref="F76:L76">F$3</f>
        <v>2012</v>
      </c>
      <c r="G76" s="56">
        <f>G$3</f>
        <v>2013</v>
      </c>
      <c r="H76" s="56">
        <f>H$3</f>
        <v>2012</v>
      </c>
      <c r="I76" s="56">
        <f t="shared" si="18"/>
        <v>2012</v>
      </c>
      <c r="J76" s="56">
        <f t="shared" si="18"/>
        <v>2011</v>
      </c>
      <c r="K76" s="56">
        <f t="shared" si="18"/>
        <v>2010</v>
      </c>
      <c r="L76" s="56">
        <f t="shared" si="18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-10.900574736559797</v>
      </c>
      <c r="F80" s="51">
        <f>IF(F14=0,"-",IF(F7=0,"-",F14/F7))*100</f>
        <v>-5.635777068890105</v>
      </c>
      <c r="G80" s="64">
        <f>IF(G7=0,"",IF(G14=0,"",(G14/G7))*100)</f>
        <v>-6.924633497481176</v>
      </c>
      <c r="H80" s="100">
        <f>IF(H7=0,"",IF(H14=0,"",(H14/H7))*100)</f>
        <v>-3.474663334721621</v>
      </c>
      <c r="I80" s="98">
        <f>IF(I14=0,"-",IF(I7=0,"-",I14/I7))*100</f>
        <v>-21.63073609476897</v>
      </c>
      <c r="J80" s="51">
        <f>IF(J14=0,"-",IF(J7=0,"-",J14/J7))*100</f>
        <v>-0.41195159917267293</v>
      </c>
      <c r="K80" s="148">
        <f>IF(K14=0,"-",IF(K7=0,"-",K14/K7))*100</f>
        <v>13.47900949192716</v>
      </c>
      <c r="L80" s="51">
        <f>IF(L14=0,"-",IF(L7=0,"-",L14/L7)*100)</f>
        <v>11.809664171990399</v>
      </c>
    </row>
    <row r="81" spans="1:14" ht="15" customHeight="1">
      <c r="A81" s="190" t="s">
        <v>57</v>
      </c>
      <c r="B81" s="190"/>
      <c r="C81" s="6"/>
      <c r="D81" s="6"/>
      <c r="E81" s="64">
        <f aca="true" t="shared" si="19" ref="E81:L81">IF(E20=0,"-",IF(E7=0,"-",E20/E7)*100)</f>
        <v>-15.253868952666291</v>
      </c>
      <c r="F81" s="51">
        <f t="shared" si="19"/>
        <v>-10.006394439366579</v>
      </c>
      <c r="G81" s="64">
        <f>IF(G20=0,"-",IF(G7=0,"-",G20/G7)*100)</f>
        <v>-12.022886360634702</v>
      </c>
      <c r="H81" s="100">
        <f t="shared" si="19"/>
        <v>-8.511083344902563</v>
      </c>
      <c r="I81" s="64">
        <f>IF(I20=0,"-",IF(I7=0,"-",I20/I7)*100)</f>
        <v>-27.792413696827083</v>
      </c>
      <c r="J81" s="51">
        <f>IF(J20=0,"-",IF(J7=0,"-",J20/J7)*100)</f>
        <v>-4.065223346165664</v>
      </c>
      <c r="K81" s="100">
        <f t="shared" si="19"/>
        <v>10.686031239453506</v>
      </c>
      <c r="L81" s="51">
        <f t="shared" si="19"/>
        <v>7.375309060426016</v>
      </c>
      <c r="M81" s="13"/>
      <c r="N81" s="13"/>
    </row>
    <row r="82" spans="1:14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>
        <f>IF((I47=0),"-",(I24/((I47+J47)/2)*100))</f>
        <v>-21.147228816835568</v>
      </c>
      <c r="J82" s="51">
        <f>IF((J47=0),"-",(J24/((J47+K47)/2)*100))</f>
        <v>-7.228224836765667</v>
      </c>
      <c r="K82" s="100">
        <f>IF((K47=0),"-",(K24/((K47+L47)/2)*100))</f>
        <v>9.558767522958252</v>
      </c>
      <c r="L82" s="51">
        <v>7.4</v>
      </c>
      <c r="M82" s="13"/>
      <c r="N82" s="13"/>
    </row>
    <row r="83" spans="1:14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>
        <f>IF((I47=0),"-",((I17+I18)/((I47+I48+I49+I51+J47+J48+J49+J51)/2)*100))</f>
        <v>-10.769211264937736</v>
      </c>
      <c r="J83" s="51">
        <f>IF((J47=0),"-",((J17+J18)/((J47+J48+J49+J51+K47+K48+K49+K51)/2)*100))</f>
        <v>-0.21316469808076097</v>
      </c>
      <c r="K83" s="100">
        <f>IF((K47=0),"-",((K17+K18)/((K47+K48+K49+K51+L47+L48+L49+L51)/2)*100))</f>
        <v>8.744203319020535</v>
      </c>
      <c r="L83" s="52">
        <v>7</v>
      </c>
      <c r="M83" s="13"/>
      <c r="N83" s="13"/>
    </row>
    <row r="84" spans="1:14" ht="15" customHeight="1">
      <c r="A84" s="190" t="s">
        <v>60</v>
      </c>
      <c r="B84" s="190"/>
      <c r="C84" s="6"/>
      <c r="D84" s="6"/>
      <c r="E84" s="64" t="s">
        <v>8</v>
      </c>
      <c r="F84" s="52" t="s">
        <v>8</v>
      </c>
      <c r="G84" s="68">
        <f aca="true" t="shared" si="20" ref="G84:L84">IF(G47=0,"-",((G47+G48)/G55*100))</f>
        <v>47.966442052771114</v>
      </c>
      <c r="H84" s="102">
        <f t="shared" si="20"/>
        <v>49.919031097771324</v>
      </c>
      <c r="I84" s="68">
        <f t="shared" si="20"/>
        <v>52.89377514751603</v>
      </c>
      <c r="J84" s="178">
        <f t="shared" si="20"/>
        <v>49.64228603212125</v>
      </c>
      <c r="K84" s="102">
        <f t="shared" si="20"/>
        <v>52.16038676948156</v>
      </c>
      <c r="L84" s="93">
        <f t="shared" si="20"/>
        <v>49.3653281755738</v>
      </c>
      <c r="M84" s="13"/>
      <c r="N84" s="13"/>
    </row>
    <row r="85" spans="1:14" ht="15" customHeight="1">
      <c r="A85" s="190" t="s">
        <v>61</v>
      </c>
      <c r="B85" s="190"/>
      <c r="C85" s="6"/>
      <c r="D85" s="6"/>
      <c r="E85" s="65" t="s">
        <v>8</v>
      </c>
      <c r="F85" s="1" t="s">
        <v>8</v>
      </c>
      <c r="G85" s="65">
        <f aca="true" t="shared" si="21" ref="G85:L85">IF((G51+G49-G43-G41-G37)=0,"-",(G51+G49-G43-G41-G37))</f>
        <v>781.812</v>
      </c>
      <c r="H85" s="103">
        <f t="shared" si="21"/>
        <v>874.326</v>
      </c>
      <c r="I85" s="65">
        <f t="shared" si="21"/>
        <v>758.816</v>
      </c>
      <c r="J85" s="1">
        <f t="shared" si="21"/>
        <v>887.653</v>
      </c>
      <c r="K85" s="103">
        <f t="shared" si="21"/>
        <v>819.5610000000001</v>
      </c>
      <c r="L85" s="1">
        <f t="shared" si="21"/>
        <v>844.2920000000001</v>
      </c>
      <c r="M85" s="13"/>
      <c r="N85" s="13"/>
    </row>
    <row r="86" spans="1:12" ht="15" customHeight="1">
      <c r="A86" s="190" t="s">
        <v>62</v>
      </c>
      <c r="B86" s="190"/>
      <c r="C86" s="3"/>
      <c r="D86" s="3"/>
      <c r="E86" s="66" t="s">
        <v>8</v>
      </c>
      <c r="F86" s="2" t="s">
        <v>8</v>
      </c>
      <c r="G86" s="66">
        <f aca="true" t="shared" si="22" ref="G86:L86">IF((G47=0),"-",((G51+G49)/(G47+G48)))</f>
        <v>0.8549429806343892</v>
      </c>
      <c r="H86" s="104">
        <f t="shared" si="22"/>
        <v>0.8063410039262637</v>
      </c>
      <c r="I86" s="66">
        <f t="shared" si="22"/>
        <v>0.6966274383166965</v>
      </c>
      <c r="J86" s="33">
        <f t="shared" si="22"/>
        <v>0.8104862711045442</v>
      </c>
      <c r="K86" s="104">
        <f t="shared" si="22"/>
        <v>0.7274553661669814</v>
      </c>
      <c r="L86" s="2">
        <f t="shared" si="22"/>
        <v>0.8400344283555392</v>
      </c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1070</v>
      </c>
      <c r="J87" s="17">
        <v>1389</v>
      </c>
      <c r="K87" s="149">
        <v>1327</v>
      </c>
      <c r="L87" s="17">
        <v>1132</v>
      </c>
    </row>
    <row r="88" spans="1:12" ht="15" customHeight="1">
      <c r="A88" s="5" t="s">
        <v>94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5" t="s">
        <v>107</v>
      </c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5.28125" style="0" customWidth="1"/>
    <col min="14" max="14" width="4.421875" style="0" customWidth="1"/>
    <col min="15" max="15" width="3.7109375" style="0" customWidth="1"/>
    <col min="16" max="18" width="9.140625" style="0" customWidth="1"/>
  </cols>
  <sheetData>
    <row r="1" spans="1:12" ht="18" customHeight="1">
      <c r="A1" s="189" t="s">
        <v>92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 t="s">
        <v>7</v>
      </c>
      <c r="K5" s="59" t="s">
        <v>7</v>
      </c>
      <c r="L5" s="59"/>
    </row>
    <row r="6" ht="1.5" customHeight="1"/>
    <row r="7" spans="1:12" ht="15" customHeight="1">
      <c r="A7" s="27" t="s">
        <v>10</v>
      </c>
      <c r="B7" s="6"/>
      <c r="C7" s="6"/>
      <c r="D7" s="6"/>
      <c r="E7" s="72">
        <v>629.886</v>
      </c>
      <c r="F7" s="50">
        <v>627.3919999999999</v>
      </c>
      <c r="G7" s="72">
        <v>1253.3139999999999</v>
      </c>
      <c r="H7" s="101">
        <v>1318.041</v>
      </c>
      <c r="I7" s="72">
        <v>2489.372</v>
      </c>
      <c r="J7" s="50">
        <v>2859.872</v>
      </c>
      <c r="K7" s="101">
        <v>2813.883</v>
      </c>
      <c r="L7" s="50">
        <v>2509.69</v>
      </c>
    </row>
    <row r="8" spans="1:12" ht="15" customHeight="1">
      <c r="A8" s="27" t="s">
        <v>11</v>
      </c>
      <c r="B8" s="3"/>
      <c r="C8" s="3"/>
      <c r="D8" s="3"/>
      <c r="E8" s="71">
        <v>-612.429</v>
      </c>
      <c r="F8" s="45">
        <v>-613.9110000000001</v>
      </c>
      <c r="G8" s="71">
        <v>-1250.01</v>
      </c>
      <c r="H8" s="139">
        <v>-1288.396</v>
      </c>
      <c r="I8" s="71">
        <v>-2420.4779999999996</v>
      </c>
      <c r="J8" s="45">
        <v>-2727.109</v>
      </c>
      <c r="K8" s="139">
        <v>-2835.4749999999995</v>
      </c>
      <c r="L8" s="45">
        <v>-2352.3580000000006</v>
      </c>
    </row>
    <row r="9" spans="1:12" ht="15" customHeight="1">
      <c r="A9" s="27" t="s">
        <v>12</v>
      </c>
      <c r="B9" s="3"/>
      <c r="C9" s="3"/>
      <c r="D9" s="3"/>
      <c r="E9" s="71">
        <v>0.7910000000000007</v>
      </c>
      <c r="F9" s="45">
        <v>3.590999999999999</v>
      </c>
      <c r="G9" s="71">
        <v>11.194</v>
      </c>
      <c r="H9" s="139">
        <v>10.312999999999999</v>
      </c>
      <c r="I9" s="71">
        <v>33.366</v>
      </c>
      <c r="J9" s="45">
        <v>28.394999999999996</v>
      </c>
      <c r="K9" s="139">
        <v>62.863</v>
      </c>
      <c r="L9" s="45">
        <v>17.424</v>
      </c>
    </row>
    <row r="10" spans="1:12" ht="15" customHeight="1">
      <c r="A10" s="27" t="s">
        <v>13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</row>
    <row r="11" spans="1:12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70"/>
      <c r="J11" s="47">
        <v>-1.992</v>
      </c>
      <c r="K11" s="138"/>
      <c r="L11" s="47"/>
    </row>
    <row r="12" spans="1:12" ht="15" customHeight="1">
      <c r="A12" s="10" t="s">
        <v>0</v>
      </c>
      <c r="B12" s="10"/>
      <c r="C12" s="10"/>
      <c r="D12" s="10"/>
      <c r="E12" s="72">
        <f aca="true" t="shared" si="0" ref="E12:L12">SUM(E7:E11)</f>
        <v>18.247999999999994</v>
      </c>
      <c r="F12" s="50">
        <f t="shared" si="0"/>
        <v>17.07199999999988</v>
      </c>
      <c r="G12" s="72">
        <f t="shared" si="0"/>
        <v>14.49799999999986</v>
      </c>
      <c r="H12" s="101">
        <f t="shared" si="0"/>
        <v>39.957999999999984</v>
      </c>
      <c r="I12" s="72">
        <f t="shared" si="0"/>
        <v>102.26000000000023</v>
      </c>
      <c r="J12" s="50">
        <f t="shared" si="0"/>
        <v>159.1659999999999</v>
      </c>
      <c r="K12" s="101">
        <f t="shared" si="0"/>
        <v>41.271000000000356</v>
      </c>
      <c r="L12" s="50">
        <f t="shared" si="0"/>
        <v>174.75599999999943</v>
      </c>
    </row>
    <row r="13" spans="1:12" ht="15" customHeight="1">
      <c r="A13" s="28" t="s">
        <v>76</v>
      </c>
      <c r="B13" s="21"/>
      <c r="C13" s="21"/>
      <c r="D13" s="21"/>
      <c r="E13" s="70">
        <v>-10.108</v>
      </c>
      <c r="F13" s="47">
        <v>-12.841000000000001</v>
      </c>
      <c r="G13" s="70">
        <v>-20.754999999999995</v>
      </c>
      <c r="H13" s="138">
        <v>-26.157999999999998</v>
      </c>
      <c r="I13" s="70">
        <v>-51.225</v>
      </c>
      <c r="J13" s="47">
        <v>-57.479</v>
      </c>
      <c r="K13" s="138">
        <v>-55.919</v>
      </c>
      <c r="L13" s="47">
        <v>-41.959</v>
      </c>
    </row>
    <row r="14" spans="1:12" ht="15" customHeight="1">
      <c r="A14" s="10" t="s">
        <v>1</v>
      </c>
      <c r="B14" s="10"/>
      <c r="C14" s="10"/>
      <c r="D14" s="10"/>
      <c r="E14" s="72">
        <f aca="true" t="shared" si="1" ref="E14:L14">SUM(E12:E13)</f>
        <v>8.139999999999993</v>
      </c>
      <c r="F14" s="50">
        <f t="shared" si="1"/>
        <v>4.230999999999877</v>
      </c>
      <c r="G14" s="72">
        <f t="shared" si="1"/>
        <v>-6.257000000000135</v>
      </c>
      <c r="H14" s="101">
        <f t="shared" si="1"/>
        <v>13.799999999999986</v>
      </c>
      <c r="I14" s="72">
        <f t="shared" si="1"/>
        <v>51.03500000000023</v>
      </c>
      <c r="J14" s="50">
        <f t="shared" si="1"/>
        <v>101.68699999999991</v>
      </c>
      <c r="K14" s="101">
        <f t="shared" si="1"/>
        <v>-14.64799999999964</v>
      </c>
      <c r="L14" s="50">
        <f t="shared" si="1"/>
        <v>132.79699999999943</v>
      </c>
    </row>
    <row r="15" spans="1:12" ht="15" customHeight="1">
      <c r="A15" s="27" t="s">
        <v>16</v>
      </c>
      <c r="B15" s="4"/>
      <c r="C15" s="4"/>
      <c r="D15" s="4"/>
      <c r="E15" s="71"/>
      <c r="F15" s="45"/>
      <c r="G15" s="71"/>
      <c r="H15" s="139"/>
      <c r="I15" s="71"/>
      <c r="J15" s="45">
        <v>-1.563</v>
      </c>
      <c r="K15" s="139">
        <v>-4.143</v>
      </c>
      <c r="L15" s="45">
        <v>-4.409000000000001</v>
      </c>
    </row>
    <row r="16" spans="1:12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</row>
    <row r="17" spans="1:12" ht="15" customHeight="1">
      <c r="A17" s="10" t="s">
        <v>2</v>
      </c>
      <c r="B17" s="10"/>
      <c r="C17" s="10"/>
      <c r="D17" s="10"/>
      <c r="E17" s="72">
        <f aca="true" t="shared" si="2" ref="E17:L17">SUM(E14:E16)</f>
        <v>8.139999999999993</v>
      </c>
      <c r="F17" s="50">
        <f t="shared" si="2"/>
        <v>4.230999999999877</v>
      </c>
      <c r="G17" s="72">
        <f t="shared" si="2"/>
        <v>-6.257000000000135</v>
      </c>
      <c r="H17" s="101">
        <f t="shared" si="2"/>
        <v>13.799999999999986</v>
      </c>
      <c r="I17" s="72">
        <f t="shared" si="2"/>
        <v>51.03500000000023</v>
      </c>
      <c r="J17" s="50">
        <f t="shared" si="2"/>
        <v>100.12399999999991</v>
      </c>
      <c r="K17" s="101">
        <f t="shared" si="2"/>
        <v>-18.79099999999964</v>
      </c>
      <c r="L17" s="50">
        <f t="shared" si="2"/>
        <v>128.38799999999944</v>
      </c>
    </row>
    <row r="18" spans="1:12" ht="15" customHeight="1">
      <c r="A18" s="27" t="s">
        <v>18</v>
      </c>
      <c r="B18" s="3"/>
      <c r="C18" s="3"/>
      <c r="D18" s="3"/>
      <c r="E18" s="71">
        <v>9</v>
      </c>
      <c r="F18" s="45">
        <v>0.28900000000000003</v>
      </c>
      <c r="G18" s="71">
        <v>9.125</v>
      </c>
      <c r="H18" s="139">
        <v>0.548</v>
      </c>
      <c r="I18" s="71">
        <v>2.058</v>
      </c>
      <c r="J18" s="45">
        <v>3.333</v>
      </c>
      <c r="K18" s="139">
        <v>2.319</v>
      </c>
      <c r="L18" s="45">
        <v>1.234</v>
      </c>
    </row>
    <row r="19" spans="1:12" ht="15" customHeight="1">
      <c r="A19" s="28" t="s">
        <v>19</v>
      </c>
      <c r="B19" s="21"/>
      <c r="C19" s="21"/>
      <c r="D19" s="21" t="s">
        <v>65</v>
      </c>
      <c r="E19" s="70">
        <v>-7.522000000000002</v>
      </c>
      <c r="F19" s="47">
        <v>-10.773</v>
      </c>
      <c r="G19" s="70">
        <v>-20.182000000000002</v>
      </c>
      <c r="H19" s="138">
        <v>-24.703</v>
      </c>
      <c r="I19" s="70">
        <v>-47.71399999999999</v>
      </c>
      <c r="J19" s="47">
        <v>-51.025999999999996</v>
      </c>
      <c r="K19" s="138">
        <v>-62.685</v>
      </c>
      <c r="L19" s="47">
        <v>-59.225</v>
      </c>
    </row>
    <row r="20" spans="1:12" ht="15" customHeight="1">
      <c r="A20" s="10" t="s">
        <v>3</v>
      </c>
      <c r="B20" s="10"/>
      <c r="C20" s="10"/>
      <c r="D20" s="10"/>
      <c r="E20" s="72">
        <f aca="true" t="shared" si="3" ref="E20:L20">SUM(E17:E19)</f>
        <v>9.617999999999991</v>
      </c>
      <c r="F20" s="50">
        <f t="shared" si="3"/>
        <v>-6.253000000000123</v>
      </c>
      <c r="G20" s="72">
        <f t="shared" si="3"/>
        <v>-17.314000000000135</v>
      </c>
      <c r="H20" s="101">
        <f t="shared" si="3"/>
        <v>-10.355000000000013</v>
      </c>
      <c r="I20" s="72">
        <f t="shared" si="3"/>
        <v>5.379000000000239</v>
      </c>
      <c r="J20" s="50">
        <f t="shared" si="3"/>
        <v>52.43099999999991</v>
      </c>
      <c r="K20" s="101">
        <f t="shared" si="3"/>
        <v>-79.15699999999964</v>
      </c>
      <c r="L20" s="50">
        <f t="shared" si="3"/>
        <v>70.39699999999945</v>
      </c>
    </row>
    <row r="21" spans="1:12" ht="15" customHeight="1">
      <c r="A21" s="27" t="s">
        <v>20</v>
      </c>
      <c r="B21" s="3"/>
      <c r="C21" s="3"/>
      <c r="D21" s="3"/>
      <c r="E21" s="71">
        <v>-2.606</v>
      </c>
      <c r="F21" s="45">
        <v>6.4549999999999965</v>
      </c>
      <c r="G21" s="71">
        <v>3.33</v>
      </c>
      <c r="H21" s="139">
        <v>-12.785000000000002</v>
      </c>
      <c r="I21" s="71">
        <v>-17.577999999999996</v>
      </c>
      <c r="J21" s="45">
        <v>42.824000000000005</v>
      </c>
      <c r="K21" s="139">
        <v>32.537</v>
      </c>
      <c r="L21" s="45">
        <v>-13.029000000000002</v>
      </c>
    </row>
    <row r="22" spans="1:12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47">
        <v>-118.492</v>
      </c>
      <c r="K22" s="138">
        <v>-30.233</v>
      </c>
      <c r="L22" s="47"/>
    </row>
    <row r="23" spans="1:12" ht="15" customHeight="1">
      <c r="A23" s="31" t="s">
        <v>21</v>
      </c>
      <c r="B23" s="11"/>
      <c r="C23" s="11"/>
      <c r="D23" s="11"/>
      <c r="E23" s="72">
        <f aca="true" t="shared" si="4" ref="E23:L23">SUM(E20:E22)</f>
        <v>7.011999999999992</v>
      </c>
      <c r="F23" s="50">
        <f t="shared" si="4"/>
        <v>0.20199999999987384</v>
      </c>
      <c r="G23" s="72">
        <f t="shared" si="4"/>
        <v>-13.984000000000135</v>
      </c>
      <c r="H23" s="101">
        <f t="shared" si="4"/>
        <v>-23.140000000000015</v>
      </c>
      <c r="I23" s="72">
        <f t="shared" si="4"/>
        <v>-12.198999999999756</v>
      </c>
      <c r="J23" s="50">
        <f t="shared" si="4"/>
        <v>-23.237000000000094</v>
      </c>
      <c r="K23" s="101">
        <f t="shared" si="4"/>
        <v>-76.85299999999964</v>
      </c>
      <c r="L23" s="50">
        <f t="shared" si="4"/>
        <v>57.36799999999945</v>
      </c>
    </row>
    <row r="24" spans="1:12" ht="15" customHeight="1">
      <c r="A24" s="27" t="s">
        <v>22</v>
      </c>
      <c r="B24" s="3"/>
      <c r="C24" s="3"/>
      <c r="D24" s="3"/>
      <c r="E24" s="71">
        <f aca="true" t="shared" si="5" ref="E24:L24">E23-E25</f>
        <v>7.011999999999992</v>
      </c>
      <c r="F24" s="45">
        <f t="shared" si="5"/>
        <v>0.20199999999987384</v>
      </c>
      <c r="G24" s="71">
        <f t="shared" si="5"/>
        <v>-13.984000000000135</v>
      </c>
      <c r="H24" s="139">
        <f t="shared" si="5"/>
        <v>-23.140000000000015</v>
      </c>
      <c r="I24" s="71">
        <f t="shared" si="5"/>
        <v>-12.198999999999756</v>
      </c>
      <c r="J24" s="45">
        <f>J23-J25</f>
        <v>-23.237000000000094</v>
      </c>
      <c r="K24" s="139">
        <f t="shared" si="5"/>
        <v>-76.85299999999964</v>
      </c>
      <c r="L24" s="45">
        <f t="shared" si="5"/>
        <v>57.36799999999945</v>
      </c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97</v>
      </c>
      <c r="B27" s="163"/>
      <c r="C27" s="163"/>
      <c r="D27" s="163"/>
      <c r="E27" s="164">
        <v>-5</v>
      </c>
      <c r="F27" s="165">
        <v>-1.0999999999999996</v>
      </c>
      <c r="G27" s="164">
        <v>-38.7</v>
      </c>
      <c r="H27" s="166">
        <v>-13.2</v>
      </c>
      <c r="I27" s="164">
        <v>-30</v>
      </c>
      <c r="J27" s="165">
        <v>-35</v>
      </c>
      <c r="K27" s="165">
        <v>-184</v>
      </c>
      <c r="L27" s="165"/>
    </row>
    <row r="28" spans="1:12" ht="15" customHeight="1">
      <c r="A28" s="167" t="s">
        <v>98</v>
      </c>
      <c r="B28" s="168"/>
      <c r="C28" s="168"/>
      <c r="D28" s="168"/>
      <c r="E28" s="169">
        <f>E14-E27</f>
        <v>13.139999999999993</v>
      </c>
      <c r="F28" s="170">
        <f aca="true" t="shared" si="6" ref="F28:L28">F14-F27</f>
        <v>5.330999999999877</v>
      </c>
      <c r="G28" s="169">
        <f t="shared" si="6"/>
        <v>32.44299999999987</v>
      </c>
      <c r="H28" s="171">
        <f t="shared" si="6"/>
        <v>26.999999999999986</v>
      </c>
      <c r="I28" s="169">
        <f>I14-I27</f>
        <v>81.03500000000022</v>
      </c>
      <c r="J28" s="170">
        <f t="shared" si="6"/>
        <v>136.6869999999999</v>
      </c>
      <c r="K28" s="170">
        <f t="shared" si="6"/>
        <v>169.35200000000037</v>
      </c>
      <c r="L28" s="170">
        <f t="shared" si="6"/>
        <v>132.79699999999943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710.748</v>
      </c>
      <c r="H34" s="139">
        <v>710.794</v>
      </c>
      <c r="I34" s="71">
        <v>709.961</v>
      </c>
      <c r="J34" s="45">
        <v>711.794</v>
      </c>
      <c r="K34" s="139"/>
      <c r="L34" s="45">
        <v>718.647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5.0809999999999995</v>
      </c>
      <c r="H35" s="139">
        <v>7.199000000000002</v>
      </c>
      <c r="I35" s="71">
        <v>7.532</v>
      </c>
      <c r="J35" s="45">
        <v>9.056</v>
      </c>
      <c r="K35" s="139"/>
      <c r="L35" s="45">
        <v>23.393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167.319</v>
      </c>
      <c r="H36" s="139">
        <v>177.09499999999994</v>
      </c>
      <c r="I36" s="71">
        <v>164.45800000000008</v>
      </c>
      <c r="J36" s="45">
        <v>185.37099999999992</v>
      </c>
      <c r="K36" s="139"/>
      <c r="L36" s="45">
        <v>202.143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/>
      <c r="H37" s="139"/>
      <c r="I37" s="71"/>
      <c r="J37" s="45"/>
      <c r="K37" s="139"/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0.124</v>
      </c>
      <c r="H38" s="138">
        <v>1.8289999999999997</v>
      </c>
      <c r="I38" s="70">
        <v>0.129</v>
      </c>
      <c r="J38" s="47">
        <v>24.067</v>
      </c>
      <c r="K38" s="138"/>
      <c r="L38" s="47">
        <v>9.771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>SUM(G34:G38)</f>
        <v>883.272</v>
      </c>
      <c r="H39" s="125">
        <f>SUM(H34:H38)</f>
        <v>896.9169999999998</v>
      </c>
      <c r="I39" s="72">
        <f>SUM(I34:I38)</f>
        <v>882.0800000000002</v>
      </c>
      <c r="J39" s="50">
        <f>SUM(J34:J38)</f>
        <v>930.288</v>
      </c>
      <c r="K39" s="101" t="s">
        <v>8</v>
      </c>
      <c r="L39" s="50">
        <f>SUM(L34:L38)</f>
        <v>953.9540000000001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437.28200000000004</v>
      </c>
      <c r="H40" s="139">
        <v>436.25399999999996</v>
      </c>
      <c r="I40" s="71">
        <v>432.31899999999996</v>
      </c>
      <c r="J40" s="45">
        <v>454.33599999999996</v>
      </c>
      <c r="K40" s="139"/>
      <c r="L40" s="45">
        <v>374.961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450.524</v>
      </c>
      <c r="H42" s="139">
        <v>478.84399999999994</v>
      </c>
      <c r="I42" s="71">
        <v>459.48499999999996</v>
      </c>
      <c r="J42" s="45">
        <v>690.092</v>
      </c>
      <c r="K42" s="139"/>
      <c r="L42" s="45">
        <v>776.153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/>
      <c r="H43" s="139"/>
      <c r="I43" s="71"/>
      <c r="J43" s="45"/>
      <c r="K43" s="139"/>
      <c r="L43" s="45"/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>SUM(G40:G44)</f>
        <v>887.806</v>
      </c>
      <c r="H45" s="126">
        <f>SUM(H40:H44)</f>
        <v>915.098</v>
      </c>
      <c r="I45" s="78">
        <f>SUM(I40:I44)</f>
        <v>891.8039999999999</v>
      </c>
      <c r="J45" s="79">
        <f>SUM(J40:J44)</f>
        <v>1144.4279999999999</v>
      </c>
      <c r="K45" s="115" t="s">
        <v>8</v>
      </c>
      <c r="L45" s="79">
        <f>SUM(L40:L44)</f>
        <v>1151.114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>G45+G39</f>
        <v>1771.078</v>
      </c>
      <c r="H46" s="125">
        <f>H45+H39</f>
        <v>1812.0149999999999</v>
      </c>
      <c r="I46" s="72">
        <f>I39+I45</f>
        <v>1773.884</v>
      </c>
      <c r="J46" s="50">
        <f>J39+J45</f>
        <v>2074.716</v>
      </c>
      <c r="K46" s="101" t="s">
        <v>8</v>
      </c>
      <c r="L46" s="50">
        <f>L39+L45</f>
        <v>2105.068</v>
      </c>
    </row>
    <row r="47" spans="1:12" ht="15" customHeight="1">
      <c r="A47" s="27" t="s">
        <v>35</v>
      </c>
      <c r="B47" s="3"/>
      <c r="C47" s="3"/>
      <c r="D47" s="3" t="s">
        <v>66</v>
      </c>
      <c r="E47" s="71"/>
      <c r="F47" s="45"/>
      <c r="G47" s="71">
        <v>589.388</v>
      </c>
      <c r="H47" s="139">
        <v>574.696</v>
      </c>
      <c r="I47" s="71">
        <v>594.244</v>
      </c>
      <c r="J47" s="45">
        <v>736.8879999999999</v>
      </c>
      <c r="K47" s="139"/>
      <c r="L47" s="45">
        <v>515.669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>
        <v>15.921</v>
      </c>
      <c r="H49" s="139">
        <v>16.043</v>
      </c>
      <c r="I49" s="71">
        <v>11.112</v>
      </c>
      <c r="J49" s="45">
        <v>18.734</v>
      </c>
      <c r="K49" s="139"/>
      <c r="L49" s="45">
        <v>15.376000000000001</v>
      </c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27.591</v>
      </c>
      <c r="H50" s="139">
        <v>40.272</v>
      </c>
      <c r="I50" s="71">
        <v>32.266</v>
      </c>
      <c r="J50" s="45">
        <v>47.189</v>
      </c>
      <c r="K50" s="139"/>
      <c r="L50" s="45">
        <v>21.566000000000003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559.41</v>
      </c>
      <c r="H51" s="139">
        <v>581.3879999999999</v>
      </c>
      <c r="I51" s="71">
        <v>576.626</v>
      </c>
      <c r="J51" s="45">
        <v>628.2829999999999</v>
      </c>
      <c r="K51" s="139"/>
      <c r="L51" s="45">
        <v>756.498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576.34</v>
      </c>
      <c r="H52" s="139">
        <v>588.3699999999999</v>
      </c>
      <c r="I52" s="71">
        <v>548.39</v>
      </c>
      <c r="J52" s="45">
        <v>632.376</v>
      </c>
      <c r="K52" s="139"/>
      <c r="L52" s="45">
        <v>785.8310000000001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>
        <v>2.428</v>
      </c>
      <c r="H53" s="139">
        <v>11.246</v>
      </c>
      <c r="I53" s="71">
        <v>11.246</v>
      </c>
      <c r="J53" s="45">
        <v>11.246</v>
      </c>
      <c r="K53" s="139"/>
      <c r="L53" s="45">
        <v>10.128</v>
      </c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>SUM(G47:G54)</f>
        <v>1771.0780000000002</v>
      </c>
      <c r="H55" s="125">
        <f>SUM(H47:H54)</f>
        <v>1812.0149999999999</v>
      </c>
      <c r="I55" s="72">
        <f>SUM(I47:I54)</f>
        <v>1773.884</v>
      </c>
      <c r="J55" s="50">
        <f>SUM(J47:J54)</f>
        <v>2074.716</v>
      </c>
      <c r="K55" s="101" t="s">
        <v>8</v>
      </c>
      <c r="L55" s="50">
        <f>SUM(L47:L54)</f>
        <v>2105.068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8" ref="F57:L57">F$3</f>
        <v>2012</v>
      </c>
      <c r="G57" s="56">
        <f t="shared" si="8"/>
        <v>2013</v>
      </c>
      <c r="H57" s="56">
        <f t="shared" si="8"/>
        <v>2012</v>
      </c>
      <c r="I57" s="56">
        <f t="shared" si="8"/>
        <v>2012</v>
      </c>
      <c r="J57" s="56">
        <f t="shared" si="8"/>
        <v>2011</v>
      </c>
      <c r="K57" s="56">
        <f t="shared" si="8"/>
        <v>2010</v>
      </c>
      <c r="L57" s="56">
        <f t="shared" si="8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42</v>
      </c>
      <c r="B61" s="190"/>
      <c r="C61" s="8"/>
      <c r="D61" s="8"/>
      <c r="E61" s="69">
        <v>16.064000000000004</v>
      </c>
      <c r="F61" s="48">
        <v>5.851000000000006</v>
      </c>
      <c r="G61" s="69">
        <v>10.493000000000002</v>
      </c>
      <c r="H61" s="137">
        <v>8.159000000000006</v>
      </c>
      <c r="I61" s="69">
        <v>46.69800000000001</v>
      </c>
      <c r="J61" s="48"/>
      <c r="K61" s="137"/>
      <c r="L61" s="48">
        <v>40.649</v>
      </c>
    </row>
    <row r="62" spans="1:12" ht="15" customHeight="1">
      <c r="A62" s="191" t="s">
        <v>43</v>
      </c>
      <c r="B62" s="191"/>
      <c r="C62" s="22"/>
      <c r="D62" s="22"/>
      <c r="E62" s="70">
        <v>9.068999999999999</v>
      </c>
      <c r="F62" s="47">
        <v>15.67999999999999</v>
      </c>
      <c r="G62" s="70">
        <v>-2.940999999999999</v>
      </c>
      <c r="H62" s="138">
        <v>5.123000000000003</v>
      </c>
      <c r="I62" s="70">
        <v>-12.683999999999996</v>
      </c>
      <c r="J62" s="47"/>
      <c r="K62" s="138"/>
      <c r="L62" s="47">
        <v>-50.49999999999999</v>
      </c>
    </row>
    <row r="63" spans="1:12" ht="16.5" customHeight="1">
      <c r="A63" s="195" t="s">
        <v>44</v>
      </c>
      <c r="B63" s="195"/>
      <c r="C63" s="24"/>
      <c r="D63" s="24"/>
      <c r="E63" s="72">
        <f>SUM(E61:E62)</f>
        <v>25.133000000000003</v>
      </c>
      <c r="F63" s="50">
        <f>SUM(F61:F62)</f>
        <v>21.531</v>
      </c>
      <c r="G63" s="74">
        <f>SUM(G61:G62)</f>
        <v>7.552000000000003</v>
      </c>
      <c r="H63" s="128">
        <f>SUM(H61:H62)</f>
        <v>13.282000000000009</v>
      </c>
      <c r="I63" s="72">
        <f>SUM(I61:I62)</f>
        <v>34.01400000000001</v>
      </c>
      <c r="J63" s="50" t="s">
        <v>8</v>
      </c>
      <c r="K63" s="101" t="s">
        <v>8</v>
      </c>
      <c r="L63" s="50">
        <f>SUM(L61:L62)</f>
        <v>-9.850999999999992</v>
      </c>
    </row>
    <row r="64" spans="1:12" ht="15" customHeight="1">
      <c r="A64" s="190" t="s">
        <v>45</v>
      </c>
      <c r="B64" s="190"/>
      <c r="C64" s="3"/>
      <c r="D64" s="3"/>
      <c r="E64" s="71">
        <v>-10.078999999999999</v>
      </c>
      <c r="F64" s="45">
        <v>-11.189</v>
      </c>
      <c r="G64" s="71">
        <v>-13.421</v>
      </c>
      <c r="H64" s="139">
        <v>-17.327</v>
      </c>
      <c r="I64" s="71">
        <v>-28.711</v>
      </c>
      <c r="J64" s="45"/>
      <c r="K64" s="139"/>
      <c r="L64" s="45">
        <v>-24.698999999999998</v>
      </c>
    </row>
    <row r="65" spans="1:12" ht="15" customHeight="1">
      <c r="A65" s="191" t="s">
        <v>78</v>
      </c>
      <c r="B65" s="191"/>
      <c r="C65" s="21"/>
      <c r="D65" s="21"/>
      <c r="E65" s="70"/>
      <c r="F65" s="47"/>
      <c r="G65" s="70"/>
      <c r="H65" s="138"/>
      <c r="I65" s="70"/>
      <c r="J65" s="47"/>
      <c r="K65" s="138"/>
      <c r="L65" s="47">
        <v>0.546</v>
      </c>
    </row>
    <row r="66" spans="1:12" s="40" customFormat="1" ht="16.5" customHeight="1">
      <c r="A66" s="127" t="s">
        <v>46</v>
      </c>
      <c r="B66" s="127"/>
      <c r="C66" s="25"/>
      <c r="D66" s="25"/>
      <c r="E66" s="72">
        <f>SUM(E63:E65)</f>
        <v>15.054000000000004</v>
      </c>
      <c r="F66" s="50">
        <f>SUM(F63:F64)</f>
        <v>10.341999999999999</v>
      </c>
      <c r="G66" s="74">
        <f>SUM(G63:G65)</f>
        <v>-5.868999999999996</v>
      </c>
      <c r="H66" s="128">
        <f>SUM(H63:H65)</f>
        <v>-4.044999999999993</v>
      </c>
      <c r="I66" s="72">
        <f>SUM(I63:I65)</f>
        <v>5.3030000000000115</v>
      </c>
      <c r="J66" s="50" t="s">
        <v>8</v>
      </c>
      <c r="K66" s="101" t="s">
        <v>8</v>
      </c>
      <c r="L66" s="50">
        <f>SUM(L63:L65)</f>
        <v>-34.00399999999999</v>
      </c>
    </row>
    <row r="67" spans="1:12" ht="15" customHeight="1">
      <c r="A67" s="191" t="s">
        <v>47</v>
      </c>
      <c r="B67" s="191"/>
      <c r="C67" s="26"/>
      <c r="D67" s="26"/>
      <c r="E67" s="70"/>
      <c r="F67" s="119"/>
      <c r="G67" s="70"/>
      <c r="H67" s="138"/>
      <c r="I67" s="70"/>
      <c r="J67" s="47"/>
      <c r="K67" s="138"/>
      <c r="L67" s="47">
        <v>-28.198</v>
      </c>
    </row>
    <row r="68" spans="1:12" ht="16.5" customHeight="1">
      <c r="A68" s="195" t="s">
        <v>48</v>
      </c>
      <c r="B68" s="195"/>
      <c r="C68" s="9"/>
      <c r="D68" s="9"/>
      <c r="E68" s="72">
        <f>SUM(E66:E67)</f>
        <v>15.054000000000004</v>
      </c>
      <c r="F68" s="50">
        <f>SUM(F66:F67)</f>
        <v>10.341999999999999</v>
      </c>
      <c r="G68" s="74">
        <f>SUM(G66:G67)</f>
        <v>-5.868999999999996</v>
      </c>
      <c r="H68" s="128">
        <f>SUM(H66:H67)</f>
        <v>-4.044999999999993</v>
      </c>
      <c r="I68" s="72">
        <f>SUM(I66:I67)</f>
        <v>5.3030000000000115</v>
      </c>
      <c r="J68" s="50" t="s">
        <v>8</v>
      </c>
      <c r="K68" s="101" t="s">
        <v>8</v>
      </c>
      <c r="L68" s="50">
        <f>SUM(L66:L67)</f>
        <v>-62.20199999999999</v>
      </c>
    </row>
    <row r="69" spans="1:12" ht="15" customHeight="1">
      <c r="A69" s="190" t="s">
        <v>49</v>
      </c>
      <c r="B69" s="190"/>
      <c r="C69" s="3"/>
      <c r="D69" s="3"/>
      <c r="E69" s="71">
        <v>-40.054</v>
      </c>
      <c r="F69" s="45">
        <v>-10.341999999999999</v>
      </c>
      <c r="G69" s="71">
        <v>-23.339</v>
      </c>
      <c r="H69" s="139">
        <v>-44.198</v>
      </c>
      <c r="I69" s="71">
        <v>-53.546</v>
      </c>
      <c r="J69" s="45"/>
      <c r="K69" s="139"/>
      <c r="L69" s="45">
        <v>4.399999999999999</v>
      </c>
    </row>
    <row r="70" spans="1:12" ht="15" customHeight="1">
      <c r="A70" s="190" t="s">
        <v>50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/>
    </row>
    <row r="71" spans="1:12" ht="15" customHeight="1">
      <c r="A71" s="190" t="s">
        <v>51</v>
      </c>
      <c r="B71" s="190"/>
      <c r="C71" s="3"/>
      <c r="D71" s="3"/>
      <c r="E71" s="71"/>
      <c r="F71" s="45"/>
      <c r="G71" s="71">
        <v>-11.792</v>
      </c>
      <c r="H71" s="139">
        <v>-135.191</v>
      </c>
      <c r="I71" s="71">
        <v>-135.191</v>
      </c>
      <c r="J71" s="45"/>
      <c r="K71" s="139"/>
      <c r="L71" s="45"/>
    </row>
    <row r="72" spans="1:12" ht="15" customHeight="1">
      <c r="A72" s="191" t="s">
        <v>52</v>
      </c>
      <c r="B72" s="191"/>
      <c r="C72" s="21"/>
      <c r="D72" s="21"/>
      <c r="E72" s="70">
        <v>25</v>
      </c>
      <c r="F72" s="47"/>
      <c r="G72" s="70">
        <v>41</v>
      </c>
      <c r="H72" s="138">
        <v>183.434</v>
      </c>
      <c r="I72" s="70">
        <v>183.434</v>
      </c>
      <c r="J72" s="47"/>
      <c r="K72" s="138"/>
      <c r="L72" s="47">
        <v>24.5</v>
      </c>
    </row>
    <row r="73" spans="1:12" ht="16.5" customHeight="1">
      <c r="A73" s="32" t="s">
        <v>53</v>
      </c>
      <c r="B73" s="32"/>
      <c r="C73" s="19"/>
      <c r="D73" s="19"/>
      <c r="E73" s="73">
        <f>SUM(E69:E72)</f>
        <v>-15.054000000000002</v>
      </c>
      <c r="F73" s="49">
        <f>SUM(F69:F72)</f>
        <v>-10.341999999999999</v>
      </c>
      <c r="G73" s="78">
        <f>SUM(G69:G72)</f>
        <v>5.869</v>
      </c>
      <c r="H73" s="115">
        <f>SUM(H69:H72)</f>
        <v>4.0449999999999875</v>
      </c>
      <c r="I73" s="73">
        <f>SUM(I69:I72)</f>
        <v>-5.302999999999997</v>
      </c>
      <c r="J73" s="49" t="s">
        <v>8</v>
      </c>
      <c r="K73" s="141" t="s">
        <v>8</v>
      </c>
      <c r="L73" s="49">
        <f>SUM(L69:L72)</f>
        <v>28.9</v>
      </c>
    </row>
    <row r="74" spans="1:12" ht="16.5" customHeight="1">
      <c r="A74" s="195" t="s">
        <v>54</v>
      </c>
      <c r="B74" s="195"/>
      <c r="C74" s="9"/>
      <c r="D74" s="9"/>
      <c r="E74" s="72">
        <f>E68+E73</f>
        <v>0</v>
      </c>
      <c r="F74" s="50">
        <f>F73+F68</f>
        <v>0</v>
      </c>
      <c r="G74" s="74">
        <f>SUM(G73+G68)</f>
        <v>3.552713678800501E-15</v>
      </c>
      <c r="H74" s="128">
        <f>H73+H68</f>
        <v>0</v>
      </c>
      <c r="I74" s="72">
        <f>I68+I73</f>
        <v>1.4210854715202004E-14</v>
      </c>
      <c r="J74" s="50" t="s">
        <v>8</v>
      </c>
      <c r="K74" s="101" t="s">
        <v>8</v>
      </c>
      <c r="L74" s="50">
        <f>SUM(L73+L68)</f>
        <v>-33.30199999999999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9" ref="F76:L76">F$3</f>
        <v>2012</v>
      </c>
      <c r="G76" s="56">
        <f>G$3</f>
        <v>2013</v>
      </c>
      <c r="H76" s="56">
        <f>H$3</f>
        <v>2012</v>
      </c>
      <c r="I76" s="56">
        <f t="shared" si="9"/>
        <v>2012</v>
      </c>
      <c r="J76" s="56">
        <f t="shared" si="9"/>
        <v>2011</v>
      </c>
      <c r="K76" s="56">
        <f t="shared" si="9"/>
        <v>2010</v>
      </c>
      <c r="L76" s="56">
        <f t="shared" si="9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1.292297336343401</v>
      </c>
      <c r="F80" s="51">
        <f>IF(F14=0,"-",IF(F7=0,"-",F14/F7))*100</f>
        <v>0.6743790166275435</v>
      </c>
      <c r="G80" s="64">
        <f>IF(G7=0,"",IF(G14=0,"",(G14/G7))*100)</f>
        <v>-0.4992364243916637</v>
      </c>
      <c r="H80" s="100">
        <f>IF(H7=0,"",IF(H14=0,"",(H14/H7))*100)</f>
        <v>1.0470084011043652</v>
      </c>
      <c r="I80" s="98">
        <f>IF(I14=0,"-",IF(I7=0,"-",I14/I7))*100</f>
        <v>2.050115450804469</v>
      </c>
      <c r="J80" s="51">
        <f>IF(J14=0,"-",IF(J7=0,"-",J14/J7))*100</f>
        <v>3.5556486444148523</v>
      </c>
      <c r="K80" s="148">
        <f>IF(K14=0,"-",IF(K7=0,"-",K14/K7))*100</f>
        <v>-0.5205618001885524</v>
      </c>
      <c r="L80" s="51">
        <f>IF(L14=0,"-",IF(L7=0,"-",L14/L7)*100)</f>
        <v>5.291370647370768</v>
      </c>
    </row>
    <row r="81" spans="1:13" ht="15" customHeight="1">
      <c r="A81" s="190" t="s">
        <v>57</v>
      </c>
      <c r="B81" s="190"/>
      <c r="C81" s="6"/>
      <c r="D81" s="6"/>
      <c r="E81" s="64">
        <f aca="true" t="shared" si="10" ref="E81:L81">IF(E20=0,"-",IF(E7=0,"-",E20/E7)*100)</f>
        <v>1.52694297063278</v>
      </c>
      <c r="F81" s="51">
        <f t="shared" si="10"/>
        <v>-0.9966655615628065</v>
      </c>
      <c r="G81" s="64">
        <f>IF(G20=0,"-",IF(G7=0,"-",G20/G7)*100)</f>
        <v>-1.3814574799292225</v>
      </c>
      <c r="H81" s="100">
        <f t="shared" si="10"/>
        <v>-0.785635651698241</v>
      </c>
      <c r="I81" s="64">
        <f>IF(I20=0,"-",IF(I7=0,"-",I20/I7)*100)</f>
        <v>0.21607859331591422</v>
      </c>
      <c r="J81" s="51">
        <f>IF(J20=0,"-",IF(J7=0,"-",J20/J7)*100)</f>
        <v>1.8333337995546621</v>
      </c>
      <c r="K81" s="100">
        <f t="shared" si="10"/>
        <v>-2.813087822059398</v>
      </c>
      <c r="L81" s="51">
        <f t="shared" si="10"/>
        <v>2.8050077898066874</v>
      </c>
      <c r="M81" s="13"/>
    </row>
    <row r="82" spans="1:13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>
        <f>IF((I47=0),"-",(I24/((I47+J47)/2)*100))</f>
        <v>-1.8328760784054106</v>
      </c>
      <c r="J82" s="51" t="s">
        <v>8</v>
      </c>
      <c r="K82" s="100" t="str">
        <f>IF((K47=0),"-",(K24/((K47+L47)/2)*100))</f>
        <v>-</v>
      </c>
      <c r="L82" s="51">
        <v>11.9</v>
      </c>
      <c r="M82" s="13"/>
    </row>
    <row r="83" spans="1:13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>
        <f>IF((I47=0),"-",((I17+I18)/((I47+I48+I49+I51+J47+J48+J49+J51)/2)*100))</f>
        <v>4.138373981395146</v>
      </c>
      <c r="J83" s="51" t="s">
        <v>8</v>
      </c>
      <c r="K83" s="100" t="str">
        <f>IF((K47=0),"-",((K17+K18)/((K47+K48+K49+K51+L47+L48+L49+L51)/2)*100))</f>
        <v>-</v>
      </c>
      <c r="L83" s="52">
        <v>10.4</v>
      </c>
      <c r="M83" s="13"/>
    </row>
    <row r="84" spans="1:13" ht="15" customHeight="1">
      <c r="A84" s="190" t="s">
        <v>60</v>
      </c>
      <c r="B84" s="190"/>
      <c r="C84" s="6"/>
      <c r="D84" s="6"/>
      <c r="E84" s="68" t="s">
        <v>8</v>
      </c>
      <c r="F84" s="93" t="s">
        <v>8</v>
      </c>
      <c r="G84" s="68">
        <f aca="true" t="shared" si="11" ref="G84:L84">IF(G47=0,"-",((G47+G48)/G55*100))</f>
        <v>33.27848914615844</v>
      </c>
      <c r="H84" s="102">
        <f t="shared" si="11"/>
        <v>31.71585224184127</v>
      </c>
      <c r="I84" s="68">
        <f t="shared" si="11"/>
        <v>33.499597493409944</v>
      </c>
      <c r="J84" s="178">
        <f t="shared" si="11"/>
        <v>35.517535894069354</v>
      </c>
      <c r="K84" s="102" t="str">
        <f t="shared" si="11"/>
        <v>-</v>
      </c>
      <c r="L84" s="93">
        <f t="shared" si="11"/>
        <v>24.49654833003019</v>
      </c>
      <c r="M84" s="13"/>
    </row>
    <row r="85" spans="1:13" ht="15" customHeight="1">
      <c r="A85" s="190" t="s">
        <v>61</v>
      </c>
      <c r="B85" s="190"/>
      <c r="C85" s="6"/>
      <c r="D85" s="6"/>
      <c r="E85" s="65" t="s">
        <v>8</v>
      </c>
      <c r="F85" s="1" t="s">
        <v>8</v>
      </c>
      <c r="G85" s="65">
        <f aca="true" t="shared" si="12" ref="G85:L85">IF((G51+G49-G43-G41-G37)=0,"-",(G51+G49-G43-G41-G37))</f>
        <v>575.331</v>
      </c>
      <c r="H85" s="103">
        <f t="shared" si="12"/>
        <v>597.4309999999999</v>
      </c>
      <c r="I85" s="65">
        <f t="shared" si="12"/>
        <v>587.7379999999999</v>
      </c>
      <c r="J85" s="1">
        <f t="shared" si="12"/>
        <v>647.0169999999999</v>
      </c>
      <c r="K85" s="103" t="str">
        <f t="shared" si="12"/>
        <v>-</v>
      </c>
      <c r="L85" s="1">
        <f t="shared" si="12"/>
        <v>771.874</v>
      </c>
      <c r="M85" s="13"/>
    </row>
    <row r="86" spans="1:12" ht="15" customHeight="1">
      <c r="A86" s="190" t="s">
        <v>62</v>
      </c>
      <c r="B86" s="190"/>
      <c r="C86" s="3"/>
      <c r="D86" s="3"/>
      <c r="E86" s="66" t="s">
        <v>8</v>
      </c>
      <c r="F86" s="2" t="s">
        <v>8</v>
      </c>
      <c r="G86" s="66">
        <f aca="true" t="shared" si="13" ref="G86:L86">IF((G47=0),"-",((G51+G49)/(G47+G48)))</f>
        <v>0.9761498367798462</v>
      </c>
      <c r="H86" s="104">
        <f t="shared" si="13"/>
        <v>1.039560045658922</v>
      </c>
      <c r="I86" s="66">
        <f t="shared" si="13"/>
        <v>0.9890516353551738</v>
      </c>
      <c r="J86" s="33">
        <f t="shared" si="13"/>
        <v>0.8780398106632216</v>
      </c>
      <c r="K86" s="104" t="str">
        <f t="shared" si="13"/>
        <v>-</v>
      </c>
      <c r="L86" s="2">
        <f t="shared" si="13"/>
        <v>1.4968400272267677</v>
      </c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2437</v>
      </c>
      <c r="J87" s="17">
        <v>2442</v>
      </c>
      <c r="K87" s="149">
        <v>2373</v>
      </c>
      <c r="L87" s="17">
        <v>1909</v>
      </c>
    </row>
    <row r="88" spans="1:12" ht="15" customHeight="1">
      <c r="A88" s="121" t="s">
        <v>95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 customHeight="1">
      <c r="A89" s="122" t="s">
        <v>96</v>
      </c>
      <c r="B89" s="5"/>
      <c r="C89" s="5"/>
      <c r="D89" s="5"/>
      <c r="E89" s="5"/>
      <c r="F89" s="5"/>
      <c r="G89" s="122"/>
      <c r="H89" s="122"/>
      <c r="I89" s="122"/>
      <c r="J89" s="5"/>
      <c r="K89" s="5"/>
      <c r="L89" s="5"/>
    </row>
    <row r="90" spans="1:12" ht="15">
      <c r="A90" s="122" t="s">
        <v>99</v>
      </c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122" t="s">
        <v>125</v>
      </c>
      <c r="B91" s="122"/>
      <c r="C91" s="122"/>
      <c r="D91" s="122"/>
      <c r="E91" s="123"/>
      <c r="F91" s="123"/>
      <c r="G91" s="43"/>
      <c r="H91" s="43"/>
      <c r="I91" s="43"/>
      <c r="J91" s="123"/>
      <c r="K91" s="123"/>
      <c r="L91" s="123"/>
    </row>
    <row r="92" spans="1:12" ht="15">
      <c r="A92" s="122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122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4" width="5.57421875" style="0" customWidth="1"/>
    <col min="15" max="15" width="3.28125" style="0" customWidth="1"/>
    <col min="16" max="18" width="9.140625" style="0" customWidth="1"/>
  </cols>
  <sheetData>
    <row r="1" spans="1:12" ht="18" customHeight="1">
      <c r="A1" s="189" t="s">
        <v>73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69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/>
      <c r="K5" s="59"/>
      <c r="L5" s="59"/>
    </row>
    <row r="6" ht="1.5" customHeight="1"/>
    <row r="7" spans="1:15" ht="15" customHeight="1">
      <c r="A7" s="27" t="s">
        <v>10</v>
      </c>
      <c r="B7" s="6"/>
      <c r="C7" s="6"/>
      <c r="D7" s="6"/>
      <c r="E7" s="81">
        <v>37.828</v>
      </c>
      <c r="F7" s="82">
        <v>37.981</v>
      </c>
      <c r="G7" s="81">
        <v>73.221</v>
      </c>
      <c r="H7" s="116">
        <v>74.075</v>
      </c>
      <c r="I7" s="81">
        <v>155.25900000000001</v>
      </c>
      <c r="J7" s="82">
        <v>118.84400000000001</v>
      </c>
      <c r="K7" s="116">
        <v>130.345</v>
      </c>
      <c r="L7" s="82">
        <v>140.734</v>
      </c>
      <c r="M7" s="35"/>
      <c r="N7" s="35"/>
      <c r="O7" s="35"/>
    </row>
    <row r="8" spans="1:15" ht="15" customHeight="1">
      <c r="A8" s="27" t="s">
        <v>11</v>
      </c>
      <c r="B8" s="3"/>
      <c r="C8" s="3"/>
      <c r="D8" s="3"/>
      <c r="E8" s="83">
        <v>-33.21</v>
      </c>
      <c r="F8" s="84">
        <v>-33.006</v>
      </c>
      <c r="G8" s="83">
        <v>-66.14</v>
      </c>
      <c r="H8" s="145">
        <v>-65.676</v>
      </c>
      <c r="I8" s="83">
        <v>-139.054</v>
      </c>
      <c r="J8" s="84">
        <v>-112.819</v>
      </c>
      <c r="K8" s="145">
        <v>-124.61500000000001</v>
      </c>
      <c r="L8" s="84">
        <v>-127.443</v>
      </c>
      <c r="M8" s="35"/>
      <c r="N8" s="35"/>
      <c r="O8" s="35"/>
    </row>
    <row r="9" spans="1:15" ht="15" customHeight="1">
      <c r="A9" s="27" t="s">
        <v>12</v>
      </c>
      <c r="B9" s="3"/>
      <c r="C9" s="3"/>
      <c r="D9" s="3"/>
      <c r="E9" s="83">
        <v>-0.05500000000000001</v>
      </c>
      <c r="F9" s="84">
        <v>0.10999999999999999</v>
      </c>
      <c r="G9" s="83">
        <v>0.03</v>
      </c>
      <c r="H9" s="145">
        <v>0.144</v>
      </c>
      <c r="I9" s="83">
        <v>0.382</v>
      </c>
      <c r="J9" s="84">
        <v>0.084</v>
      </c>
      <c r="K9" s="145"/>
      <c r="L9" s="84"/>
      <c r="M9" s="35"/>
      <c r="N9" s="35"/>
      <c r="O9" s="35"/>
    </row>
    <row r="10" spans="1:15" ht="15" customHeight="1">
      <c r="A10" s="27" t="s">
        <v>13</v>
      </c>
      <c r="B10" s="3"/>
      <c r="C10" s="3"/>
      <c r="D10" s="3"/>
      <c r="E10" s="83"/>
      <c r="F10" s="84"/>
      <c r="G10" s="83"/>
      <c r="H10" s="145"/>
      <c r="I10" s="83"/>
      <c r="J10" s="84"/>
      <c r="K10" s="145"/>
      <c r="L10" s="84"/>
      <c r="M10" s="35"/>
      <c r="N10" s="35"/>
      <c r="O10" s="35"/>
    </row>
    <row r="11" spans="1:15" ht="15" customHeight="1">
      <c r="A11" s="28" t="s">
        <v>14</v>
      </c>
      <c r="B11" s="21"/>
      <c r="C11" s="21"/>
      <c r="D11" s="21"/>
      <c r="E11" s="85"/>
      <c r="F11" s="86"/>
      <c r="G11" s="85"/>
      <c r="H11" s="146"/>
      <c r="I11" s="85"/>
      <c r="J11" s="86"/>
      <c r="K11" s="146"/>
      <c r="L11" s="86"/>
      <c r="M11" s="35"/>
      <c r="N11" s="35"/>
      <c r="O11" s="35"/>
    </row>
    <row r="12" spans="1:15" ht="15" customHeight="1">
      <c r="A12" s="10" t="s">
        <v>0</v>
      </c>
      <c r="B12" s="10"/>
      <c r="C12" s="10"/>
      <c r="D12" s="10"/>
      <c r="E12" s="81">
        <f aca="true" t="shared" si="0" ref="E12:L12">SUM(E7:E11)</f>
        <v>4.563000000000002</v>
      </c>
      <c r="F12" s="82">
        <f t="shared" si="0"/>
        <v>5.085000000000002</v>
      </c>
      <c r="G12" s="81">
        <f t="shared" si="0"/>
        <v>7.111000000000003</v>
      </c>
      <c r="H12" s="116">
        <f t="shared" si="0"/>
        <v>8.543000000000001</v>
      </c>
      <c r="I12" s="81">
        <f t="shared" si="0"/>
        <v>16.587000000000014</v>
      </c>
      <c r="J12" s="82">
        <f t="shared" si="0"/>
        <v>6.109000000000005</v>
      </c>
      <c r="K12" s="116">
        <f t="shared" si="0"/>
        <v>5.72999999999999</v>
      </c>
      <c r="L12" s="82">
        <f t="shared" si="0"/>
        <v>13.291000000000011</v>
      </c>
      <c r="M12" s="35"/>
      <c r="N12" s="35"/>
      <c r="O12" s="35"/>
    </row>
    <row r="13" spans="1:15" ht="15" customHeight="1">
      <c r="A13" s="28" t="s">
        <v>76</v>
      </c>
      <c r="B13" s="21"/>
      <c r="C13" s="21"/>
      <c r="D13" s="21"/>
      <c r="E13" s="85">
        <v>-0.608</v>
      </c>
      <c r="F13" s="86">
        <v>-0.6040000000000001</v>
      </c>
      <c r="G13" s="85">
        <v>-1.2069999999999999</v>
      </c>
      <c r="H13" s="146">
        <v>-1.217</v>
      </c>
      <c r="I13" s="85">
        <v>-2.457</v>
      </c>
      <c r="J13" s="86">
        <v>-2.6759999999999997</v>
      </c>
      <c r="K13" s="146">
        <v>-2.947</v>
      </c>
      <c r="L13" s="86">
        <v>-2.685</v>
      </c>
      <c r="M13" s="35"/>
      <c r="N13" s="35"/>
      <c r="O13" s="35"/>
    </row>
    <row r="14" spans="1:15" ht="15" customHeight="1">
      <c r="A14" s="10" t="s">
        <v>1</v>
      </c>
      <c r="B14" s="10"/>
      <c r="C14" s="10"/>
      <c r="D14" s="10"/>
      <c r="E14" s="81">
        <f aca="true" t="shared" si="1" ref="E14:L14">SUM(E12:E13)</f>
        <v>3.9550000000000023</v>
      </c>
      <c r="F14" s="82">
        <f t="shared" si="1"/>
        <v>4.481000000000002</v>
      </c>
      <c r="G14" s="81">
        <f t="shared" si="1"/>
        <v>5.9040000000000035</v>
      </c>
      <c r="H14" s="116">
        <f t="shared" si="1"/>
        <v>7.3260000000000005</v>
      </c>
      <c r="I14" s="81">
        <f t="shared" si="1"/>
        <v>14.130000000000013</v>
      </c>
      <c r="J14" s="82">
        <f t="shared" si="1"/>
        <v>3.4330000000000056</v>
      </c>
      <c r="K14" s="116">
        <f t="shared" si="1"/>
        <v>2.7829999999999897</v>
      </c>
      <c r="L14" s="82">
        <f t="shared" si="1"/>
        <v>10.60600000000001</v>
      </c>
      <c r="M14" s="35"/>
      <c r="N14" s="35"/>
      <c r="O14" s="35"/>
    </row>
    <row r="15" spans="1:15" ht="15" customHeight="1">
      <c r="A15" s="27" t="s">
        <v>16</v>
      </c>
      <c r="B15" s="4"/>
      <c r="C15" s="4"/>
      <c r="D15" s="4"/>
      <c r="E15" s="83"/>
      <c r="F15" s="84"/>
      <c r="G15" s="83"/>
      <c r="H15" s="145"/>
      <c r="I15" s="83"/>
      <c r="J15" s="84"/>
      <c r="K15" s="145"/>
      <c r="L15" s="84"/>
      <c r="M15" s="35"/>
      <c r="N15" s="35"/>
      <c r="O15" s="35"/>
    </row>
    <row r="16" spans="1:15" ht="15" customHeight="1">
      <c r="A16" s="28" t="s">
        <v>17</v>
      </c>
      <c r="B16" s="21"/>
      <c r="C16" s="21"/>
      <c r="D16" s="21"/>
      <c r="E16" s="85"/>
      <c r="F16" s="86"/>
      <c r="G16" s="85"/>
      <c r="H16" s="146"/>
      <c r="I16" s="85"/>
      <c r="J16" s="86"/>
      <c r="K16" s="146">
        <v>-0.801</v>
      </c>
      <c r="L16" s="86"/>
      <c r="M16" s="35"/>
      <c r="N16" s="35"/>
      <c r="O16" s="35"/>
    </row>
    <row r="17" spans="1:15" ht="15" customHeight="1">
      <c r="A17" s="10" t="s">
        <v>2</v>
      </c>
      <c r="B17" s="10"/>
      <c r="C17" s="10"/>
      <c r="D17" s="10"/>
      <c r="E17" s="81">
        <f aca="true" t="shared" si="2" ref="E17:L17">SUM(E14:E16)</f>
        <v>3.9550000000000023</v>
      </c>
      <c r="F17" s="82">
        <f t="shared" si="2"/>
        <v>4.481000000000002</v>
      </c>
      <c r="G17" s="81">
        <f t="shared" si="2"/>
        <v>5.9040000000000035</v>
      </c>
      <c r="H17" s="116">
        <f t="shared" si="2"/>
        <v>7.3260000000000005</v>
      </c>
      <c r="I17" s="81">
        <f t="shared" si="2"/>
        <v>14.130000000000013</v>
      </c>
      <c r="J17" s="82">
        <f t="shared" si="2"/>
        <v>3.4330000000000056</v>
      </c>
      <c r="K17" s="116">
        <f t="shared" si="2"/>
        <v>1.9819999999999895</v>
      </c>
      <c r="L17" s="82">
        <f t="shared" si="2"/>
        <v>10.60600000000001</v>
      </c>
      <c r="M17" s="35"/>
      <c r="N17" s="35"/>
      <c r="O17" s="35"/>
    </row>
    <row r="18" spans="1:15" ht="15" customHeight="1">
      <c r="A18" s="27" t="s">
        <v>18</v>
      </c>
      <c r="B18" s="3"/>
      <c r="C18" s="3"/>
      <c r="D18" s="3"/>
      <c r="E18" s="83">
        <v>0.041</v>
      </c>
      <c r="F18" s="84">
        <v>0.14300000000000002</v>
      </c>
      <c r="G18" s="83">
        <v>0.061</v>
      </c>
      <c r="H18" s="145">
        <v>0.189</v>
      </c>
      <c r="I18" s="83">
        <v>0.187</v>
      </c>
      <c r="J18" s="84">
        <v>1.13</v>
      </c>
      <c r="K18" s="145">
        <v>0.606</v>
      </c>
      <c r="L18" s="84">
        <v>0.49500000000000005</v>
      </c>
      <c r="M18" s="35"/>
      <c r="N18" s="35"/>
      <c r="O18" s="35"/>
    </row>
    <row r="19" spans="1:15" ht="15" customHeight="1">
      <c r="A19" s="28" t="s">
        <v>19</v>
      </c>
      <c r="B19" s="21"/>
      <c r="C19" s="21"/>
      <c r="D19" s="21"/>
      <c r="E19" s="85">
        <v>-0.9829999999999999</v>
      </c>
      <c r="F19" s="86">
        <v>-1.5030000000000003</v>
      </c>
      <c r="G19" s="85">
        <v>-1.954</v>
      </c>
      <c r="H19" s="146">
        <v>-3.077</v>
      </c>
      <c r="I19" s="85">
        <v>-9.299</v>
      </c>
      <c r="J19" s="86">
        <v>-6.009</v>
      </c>
      <c r="K19" s="146">
        <v>-5.438000000000001</v>
      </c>
      <c r="L19" s="86">
        <v>-5.616</v>
      </c>
      <c r="M19" s="35"/>
      <c r="N19" s="35"/>
      <c r="O19" s="35"/>
    </row>
    <row r="20" spans="1:15" ht="15" customHeight="1">
      <c r="A20" s="10" t="s">
        <v>3</v>
      </c>
      <c r="B20" s="10"/>
      <c r="C20" s="10"/>
      <c r="D20" s="10"/>
      <c r="E20" s="81">
        <f aca="true" t="shared" si="3" ref="E20:L20">SUM(E17:E19)</f>
        <v>3.0130000000000026</v>
      </c>
      <c r="F20" s="82">
        <f t="shared" si="3"/>
        <v>3.1210000000000013</v>
      </c>
      <c r="G20" s="81">
        <f t="shared" si="3"/>
        <v>4.011000000000004</v>
      </c>
      <c r="H20" s="116">
        <f t="shared" si="3"/>
        <v>4.438000000000001</v>
      </c>
      <c r="I20" s="81">
        <f t="shared" si="3"/>
        <v>5.018000000000013</v>
      </c>
      <c r="J20" s="82">
        <f t="shared" si="3"/>
        <v>-1.4459999999999944</v>
      </c>
      <c r="K20" s="116">
        <f t="shared" si="3"/>
        <v>-2.850000000000011</v>
      </c>
      <c r="L20" s="82">
        <f t="shared" si="3"/>
        <v>5.48500000000001</v>
      </c>
      <c r="M20" s="35"/>
      <c r="N20" s="35"/>
      <c r="O20" s="35"/>
    </row>
    <row r="21" spans="1:15" ht="15" customHeight="1">
      <c r="A21" s="27" t="s">
        <v>20</v>
      </c>
      <c r="B21" s="3"/>
      <c r="C21" s="3"/>
      <c r="D21" s="3"/>
      <c r="E21" s="83">
        <v>-0.248</v>
      </c>
      <c r="F21" s="84">
        <v>-0.271</v>
      </c>
      <c r="G21" s="83">
        <v>-0.761</v>
      </c>
      <c r="H21" s="145">
        <v>-0.42100000000000004</v>
      </c>
      <c r="I21" s="83">
        <v>-1.528</v>
      </c>
      <c r="J21" s="84">
        <v>0.04099999999999991</v>
      </c>
      <c r="K21" s="145">
        <v>-0.131</v>
      </c>
      <c r="L21" s="84">
        <v>-2.4530000000000003</v>
      </c>
      <c r="M21" s="35"/>
      <c r="N21" s="35"/>
      <c r="O21" s="35"/>
    </row>
    <row r="22" spans="1:15" ht="15" customHeight="1">
      <c r="A22" s="28" t="s">
        <v>83</v>
      </c>
      <c r="B22" s="23"/>
      <c r="C22" s="23"/>
      <c r="D22" s="23"/>
      <c r="E22" s="85"/>
      <c r="F22" s="86"/>
      <c r="G22" s="85"/>
      <c r="H22" s="146"/>
      <c r="I22" s="85"/>
      <c r="J22" s="86"/>
      <c r="K22" s="146"/>
      <c r="L22" s="86"/>
      <c r="M22" s="35"/>
      <c r="N22" s="35"/>
      <c r="O22" s="35"/>
    </row>
    <row r="23" spans="1:15" ht="15" customHeight="1">
      <c r="A23" s="31" t="s">
        <v>21</v>
      </c>
      <c r="B23" s="11"/>
      <c r="C23" s="11"/>
      <c r="D23" s="11"/>
      <c r="E23" s="81">
        <f aca="true" t="shared" si="4" ref="E23:L23">SUM(E20:E22)</f>
        <v>2.7650000000000023</v>
      </c>
      <c r="F23" s="82">
        <f t="shared" si="4"/>
        <v>2.8500000000000014</v>
      </c>
      <c r="G23" s="81">
        <f t="shared" si="4"/>
        <v>3.2500000000000036</v>
      </c>
      <c r="H23" s="116">
        <f t="shared" si="4"/>
        <v>4.017</v>
      </c>
      <c r="I23" s="81">
        <f t="shared" si="4"/>
        <v>3.490000000000013</v>
      </c>
      <c r="J23" s="82">
        <f t="shared" si="4"/>
        <v>-1.4049999999999945</v>
      </c>
      <c r="K23" s="116">
        <f t="shared" si="4"/>
        <v>-2.9810000000000114</v>
      </c>
      <c r="L23" s="82">
        <f t="shared" si="4"/>
        <v>3.03200000000001</v>
      </c>
      <c r="M23" s="35"/>
      <c r="N23" s="35"/>
      <c r="O23" s="35"/>
    </row>
    <row r="24" spans="1:15" ht="15" customHeight="1">
      <c r="A24" s="27" t="s">
        <v>22</v>
      </c>
      <c r="B24" s="3"/>
      <c r="C24" s="3"/>
      <c r="D24" s="3"/>
      <c r="E24" s="83">
        <f aca="true" t="shared" si="5" ref="E24:L24">E23-E25</f>
        <v>2.7650000000000023</v>
      </c>
      <c r="F24" s="84">
        <f t="shared" si="5"/>
        <v>2.8500000000000014</v>
      </c>
      <c r="G24" s="83">
        <f t="shared" si="5"/>
        <v>3.2500000000000036</v>
      </c>
      <c r="H24" s="145">
        <f t="shared" si="5"/>
        <v>4.017</v>
      </c>
      <c r="I24" s="83">
        <f t="shared" si="5"/>
        <v>3.490000000000013</v>
      </c>
      <c r="J24" s="84">
        <f>J23-J25</f>
        <v>-1.4049999999999945</v>
      </c>
      <c r="K24" s="145">
        <f t="shared" si="5"/>
        <v>-2.9810000000000114</v>
      </c>
      <c r="L24" s="84">
        <f t="shared" si="5"/>
        <v>3.03200000000001</v>
      </c>
      <c r="M24" s="35"/>
      <c r="N24" s="35"/>
      <c r="O24" s="35"/>
    </row>
    <row r="25" spans="1:15" ht="15" customHeight="1">
      <c r="A25" s="27" t="s">
        <v>85</v>
      </c>
      <c r="B25" s="3"/>
      <c r="C25" s="3"/>
      <c r="D25" s="3"/>
      <c r="E25" s="83"/>
      <c r="F25" s="84"/>
      <c r="G25" s="83"/>
      <c r="H25" s="145"/>
      <c r="I25" s="83"/>
      <c r="J25" s="84"/>
      <c r="K25" s="145"/>
      <c r="L25" s="84"/>
      <c r="M25" s="35"/>
      <c r="N25" s="35"/>
      <c r="O25" s="35"/>
    </row>
    <row r="26" spans="1:15" ht="10.5" customHeight="1">
      <c r="A26" s="3"/>
      <c r="B26" s="3"/>
      <c r="C26" s="3"/>
      <c r="D26" s="3"/>
      <c r="E26" s="83"/>
      <c r="F26" s="45"/>
      <c r="G26" s="83"/>
      <c r="H26" s="145"/>
      <c r="I26" s="83"/>
      <c r="J26" s="84"/>
      <c r="K26" s="45"/>
      <c r="L26" s="45"/>
      <c r="M26" s="35"/>
      <c r="N26" s="35"/>
      <c r="O26" s="35"/>
    </row>
    <row r="27" spans="1:15" ht="15" customHeight="1">
      <c r="A27" s="162" t="s">
        <v>97</v>
      </c>
      <c r="B27" s="163"/>
      <c r="C27" s="163"/>
      <c r="D27" s="163"/>
      <c r="E27" s="172"/>
      <c r="F27" s="165"/>
      <c r="G27" s="172"/>
      <c r="H27" s="173"/>
      <c r="I27" s="172"/>
      <c r="J27" s="176"/>
      <c r="K27" s="165"/>
      <c r="L27" s="165"/>
      <c r="M27" s="35"/>
      <c r="N27" s="35"/>
      <c r="O27" s="35"/>
    </row>
    <row r="28" spans="1:15" ht="15" customHeight="1">
      <c r="A28" s="167" t="s">
        <v>98</v>
      </c>
      <c r="B28" s="168"/>
      <c r="C28" s="168"/>
      <c r="D28" s="168"/>
      <c r="E28" s="174">
        <f>E14-E27</f>
        <v>3.9550000000000023</v>
      </c>
      <c r="F28" s="177">
        <f aca="true" t="shared" si="6" ref="F28:L28">F14-F27</f>
        <v>4.481000000000002</v>
      </c>
      <c r="G28" s="174">
        <f t="shared" si="6"/>
        <v>5.9040000000000035</v>
      </c>
      <c r="H28" s="175">
        <f t="shared" si="6"/>
        <v>7.3260000000000005</v>
      </c>
      <c r="I28" s="174">
        <f>I14-I27</f>
        <v>14.130000000000013</v>
      </c>
      <c r="J28" s="177">
        <f t="shared" si="6"/>
        <v>3.4330000000000056</v>
      </c>
      <c r="K28" s="177">
        <f t="shared" si="6"/>
        <v>2.7829999999999897</v>
      </c>
      <c r="L28" s="177">
        <f t="shared" si="6"/>
        <v>10.60600000000001</v>
      </c>
      <c r="M28" s="35"/>
      <c r="N28" s="35"/>
      <c r="O28" s="35"/>
    </row>
    <row r="29" spans="1:15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  <c r="M29" s="35"/>
      <c r="N29" s="35"/>
      <c r="O29" s="35"/>
    </row>
    <row r="30" spans="1:15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  <c r="M30" s="35"/>
      <c r="N30" s="35"/>
      <c r="O30" s="35"/>
    </row>
    <row r="31" spans="1:15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  <c r="M31" s="35"/>
      <c r="N31" s="35"/>
      <c r="O31" s="35"/>
    </row>
    <row r="32" spans="1:15" s="16" customFormat="1" ht="15" customHeight="1">
      <c r="A32" s="54" t="s">
        <v>82</v>
      </c>
      <c r="B32" s="62"/>
      <c r="C32" s="58"/>
      <c r="D32" s="58"/>
      <c r="E32" s="76">
        <f>IF(E$5=0,"",E$5)</f>
      </c>
      <c r="F32" s="76">
        <f aca="true" t="shared" si="8" ref="F32:K32">IF(F$5=0,"",F$5)</f>
      </c>
      <c r="G32" s="76"/>
      <c r="H32" s="76"/>
      <c r="I32" s="76"/>
      <c r="J32" s="76">
        <f t="shared" si="8"/>
      </c>
      <c r="K32" s="76">
        <f t="shared" si="8"/>
      </c>
      <c r="L32" s="76"/>
      <c r="M32" s="35"/>
      <c r="N32" s="35"/>
      <c r="O32" s="35"/>
    </row>
    <row r="33" spans="5:15" ht="1.5" customHeight="1">
      <c r="E33" s="36"/>
      <c r="F33" s="36"/>
      <c r="G33" s="77"/>
      <c r="H33" s="77"/>
      <c r="I33" s="77"/>
      <c r="J33" s="36"/>
      <c r="K33" s="36"/>
      <c r="L33" s="36"/>
      <c r="M33" s="35"/>
      <c r="N33" s="35"/>
      <c r="O33" s="35"/>
    </row>
    <row r="34" spans="1:15" ht="15" customHeight="1">
      <c r="A34" s="27" t="s">
        <v>4</v>
      </c>
      <c r="B34" s="7"/>
      <c r="C34" s="7"/>
      <c r="D34" s="7"/>
      <c r="E34" s="71"/>
      <c r="F34" s="45"/>
      <c r="G34" s="83">
        <v>56.126999999999995</v>
      </c>
      <c r="H34" s="145">
        <v>56.193999999999996</v>
      </c>
      <c r="I34" s="83">
        <v>56.201</v>
      </c>
      <c r="J34" s="84">
        <v>56.153</v>
      </c>
      <c r="K34" s="145">
        <v>56.155</v>
      </c>
      <c r="L34" s="84">
        <v>56.837</v>
      </c>
      <c r="M34" s="35"/>
      <c r="N34" s="35"/>
      <c r="O34" s="35"/>
    </row>
    <row r="35" spans="1:15" ht="15" customHeight="1">
      <c r="A35" s="27" t="s">
        <v>23</v>
      </c>
      <c r="B35" s="6"/>
      <c r="C35" s="6"/>
      <c r="D35" s="6"/>
      <c r="E35" s="71"/>
      <c r="F35" s="45"/>
      <c r="G35" s="83">
        <v>0.5019999999999998</v>
      </c>
      <c r="H35" s="145">
        <v>0.7119999999999997</v>
      </c>
      <c r="I35" s="83">
        <v>0.6349999999999998</v>
      </c>
      <c r="J35" s="84">
        <v>0.7179999999999997</v>
      </c>
      <c r="K35" s="145"/>
      <c r="L35" s="84"/>
      <c r="M35" s="35"/>
      <c r="N35" s="35"/>
      <c r="O35" s="35"/>
    </row>
    <row r="36" spans="1:15" ht="15" customHeight="1">
      <c r="A36" s="27" t="s">
        <v>24</v>
      </c>
      <c r="B36" s="6"/>
      <c r="C36" s="6"/>
      <c r="D36" s="6"/>
      <c r="E36" s="71"/>
      <c r="F36" s="45"/>
      <c r="G36" s="83">
        <v>6.619000000000003</v>
      </c>
      <c r="H36" s="145">
        <v>6.8679999999999986</v>
      </c>
      <c r="I36" s="83">
        <v>7.027000000000001</v>
      </c>
      <c r="J36" s="84">
        <v>6.882999999999999</v>
      </c>
      <c r="K36" s="145">
        <v>8.796999999999997</v>
      </c>
      <c r="L36" s="84">
        <v>9.618000000000002</v>
      </c>
      <c r="M36" s="35"/>
      <c r="N36" s="35"/>
      <c r="O36" s="35"/>
    </row>
    <row r="37" spans="1:15" ht="15" customHeight="1">
      <c r="A37" s="27" t="s">
        <v>25</v>
      </c>
      <c r="B37" s="6"/>
      <c r="C37" s="6"/>
      <c r="D37" s="6"/>
      <c r="E37" s="71"/>
      <c r="F37" s="45"/>
      <c r="G37" s="83"/>
      <c r="H37" s="145"/>
      <c r="I37" s="83"/>
      <c r="J37" s="84"/>
      <c r="K37" s="145"/>
      <c r="L37" s="84"/>
      <c r="M37" s="35"/>
      <c r="N37" s="35"/>
      <c r="O37" s="35"/>
    </row>
    <row r="38" spans="1:15" ht="15" customHeight="1">
      <c r="A38" s="28" t="s">
        <v>26</v>
      </c>
      <c r="B38" s="21"/>
      <c r="C38" s="21"/>
      <c r="D38" s="21"/>
      <c r="E38" s="70"/>
      <c r="F38" s="47"/>
      <c r="G38" s="85">
        <v>1.74</v>
      </c>
      <c r="H38" s="146">
        <v>2.199</v>
      </c>
      <c r="I38" s="85">
        <v>1.92</v>
      </c>
      <c r="J38" s="86">
        <v>2.209</v>
      </c>
      <c r="K38" s="146">
        <v>1.235</v>
      </c>
      <c r="L38" s="86">
        <v>0.922</v>
      </c>
      <c r="M38" s="35"/>
      <c r="N38" s="35"/>
      <c r="O38" s="35"/>
    </row>
    <row r="39" spans="1:15" ht="15" customHeight="1">
      <c r="A39" s="29" t="s">
        <v>27</v>
      </c>
      <c r="B39" s="10"/>
      <c r="C39" s="10"/>
      <c r="D39" s="10"/>
      <c r="E39" s="94"/>
      <c r="F39" s="95"/>
      <c r="G39" s="81">
        <f aca="true" t="shared" si="9" ref="G39:L39">SUM(G34:G38)</f>
        <v>64.988</v>
      </c>
      <c r="H39" s="116">
        <f t="shared" si="9"/>
        <v>65.97299999999998</v>
      </c>
      <c r="I39" s="81">
        <f t="shared" si="9"/>
        <v>65.783</v>
      </c>
      <c r="J39" s="82">
        <f t="shared" si="9"/>
        <v>65.963</v>
      </c>
      <c r="K39" s="116">
        <f t="shared" si="9"/>
        <v>66.187</v>
      </c>
      <c r="L39" s="82">
        <f t="shared" si="9"/>
        <v>67.37700000000001</v>
      </c>
      <c r="M39" s="35"/>
      <c r="N39" s="35"/>
      <c r="O39" s="35"/>
    </row>
    <row r="40" spans="1:15" ht="15" customHeight="1">
      <c r="A40" s="27" t="s">
        <v>28</v>
      </c>
      <c r="B40" s="3"/>
      <c r="C40" s="3"/>
      <c r="D40" s="3"/>
      <c r="E40" s="71"/>
      <c r="F40" s="45"/>
      <c r="G40" s="83">
        <v>25.389000000000003</v>
      </c>
      <c r="H40" s="145">
        <v>27.400999999999996</v>
      </c>
      <c r="I40" s="83">
        <v>27.407</v>
      </c>
      <c r="J40" s="84">
        <v>24.456</v>
      </c>
      <c r="K40" s="145">
        <v>26.061000000000003</v>
      </c>
      <c r="L40" s="84">
        <v>31.551000000000002</v>
      </c>
      <c r="M40" s="35"/>
      <c r="N40" s="35"/>
      <c r="O40" s="35"/>
    </row>
    <row r="41" spans="1:15" ht="15" customHeight="1">
      <c r="A41" s="27" t="s">
        <v>29</v>
      </c>
      <c r="B41" s="3"/>
      <c r="C41" s="3"/>
      <c r="D41" s="3"/>
      <c r="E41" s="71"/>
      <c r="F41" s="45"/>
      <c r="G41" s="83"/>
      <c r="H41" s="145"/>
      <c r="I41" s="83"/>
      <c r="J41" s="84"/>
      <c r="K41" s="145"/>
      <c r="L41" s="84"/>
      <c r="M41" s="35"/>
      <c r="N41" s="35"/>
      <c r="O41" s="35"/>
    </row>
    <row r="42" spans="1:15" ht="15" customHeight="1">
      <c r="A42" s="27" t="s">
        <v>30</v>
      </c>
      <c r="B42" s="3"/>
      <c r="C42" s="3"/>
      <c r="D42" s="3"/>
      <c r="E42" s="71"/>
      <c r="F42" s="45"/>
      <c r="G42" s="83">
        <v>31.301</v>
      </c>
      <c r="H42" s="145">
        <v>33.779</v>
      </c>
      <c r="I42" s="83">
        <v>36.090999999999994</v>
      </c>
      <c r="J42" s="84">
        <v>30.439</v>
      </c>
      <c r="K42" s="145">
        <v>34.421</v>
      </c>
      <c r="L42" s="84">
        <v>35.871</v>
      </c>
      <c r="M42" s="35"/>
      <c r="N42" s="35"/>
      <c r="O42" s="35"/>
    </row>
    <row r="43" spans="1:15" ht="15" customHeight="1">
      <c r="A43" s="27" t="s">
        <v>31</v>
      </c>
      <c r="B43" s="3"/>
      <c r="C43" s="3"/>
      <c r="D43" s="3"/>
      <c r="E43" s="71"/>
      <c r="F43" s="45"/>
      <c r="G43" s="83">
        <v>11.245</v>
      </c>
      <c r="H43" s="145">
        <v>13.301</v>
      </c>
      <c r="I43" s="83">
        <v>11.531</v>
      </c>
      <c r="J43" s="84">
        <v>10.85</v>
      </c>
      <c r="K43" s="145">
        <v>9.165000000000001</v>
      </c>
      <c r="L43" s="84">
        <v>6.9190000000000005</v>
      </c>
      <c r="M43" s="35"/>
      <c r="N43" s="35"/>
      <c r="O43" s="35"/>
    </row>
    <row r="44" spans="1:15" ht="15" customHeight="1">
      <c r="A44" s="28" t="s">
        <v>32</v>
      </c>
      <c r="B44" s="21"/>
      <c r="C44" s="21"/>
      <c r="D44" s="21"/>
      <c r="E44" s="70"/>
      <c r="F44" s="47"/>
      <c r="G44" s="85"/>
      <c r="H44" s="146"/>
      <c r="I44" s="85"/>
      <c r="J44" s="86"/>
      <c r="K44" s="146"/>
      <c r="L44" s="86"/>
      <c r="M44" s="35"/>
      <c r="N44" s="35"/>
      <c r="O44" s="35"/>
    </row>
    <row r="45" spans="1:15" ht="15" customHeight="1">
      <c r="A45" s="30" t="s">
        <v>33</v>
      </c>
      <c r="B45" s="18"/>
      <c r="C45" s="18"/>
      <c r="D45" s="18"/>
      <c r="E45" s="96"/>
      <c r="F45" s="97"/>
      <c r="G45" s="89">
        <f aca="true" t="shared" si="10" ref="G45:L45">SUM(G40:G44)</f>
        <v>67.935</v>
      </c>
      <c r="H45" s="117">
        <f t="shared" si="10"/>
        <v>74.481</v>
      </c>
      <c r="I45" s="89">
        <f t="shared" si="10"/>
        <v>75.029</v>
      </c>
      <c r="J45" s="90">
        <f t="shared" si="10"/>
        <v>65.74499999999999</v>
      </c>
      <c r="K45" s="117">
        <f t="shared" si="10"/>
        <v>69.647</v>
      </c>
      <c r="L45" s="90">
        <f t="shared" si="10"/>
        <v>74.341</v>
      </c>
      <c r="M45" s="35"/>
      <c r="N45" s="35"/>
      <c r="O45" s="35"/>
    </row>
    <row r="46" spans="1:15" ht="15" customHeight="1">
      <c r="A46" s="29" t="s">
        <v>34</v>
      </c>
      <c r="B46" s="9"/>
      <c r="C46" s="9"/>
      <c r="D46" s="9"/>
      <c r="E46" s="94"/>
      <c r="F46" s="95"/>
      <c r="G46" s="81">
        <f>G45+G39</f>
        <v>132.923</v>
      </c>
      <c r="H46" s="116">
        <f>H45+H39</f>
        <v>140.45399999999998</v>
      </c>
      <c r="I46" s="81">
        <f>I39+I45</f>
        <v>140.812</v>
      </c>
      <c r="J46" s="82">
        <f>J39+J45</f>
        <v>131.70799999999997</v>
      </c>
      <c r="K46" s="116">
        <f>K39+K45</f>
        <v>135.834</v>
      </c>
      <c r="L46" s="82">
        <f>L39+L45</f>
        <v>141.71800000000002</v>
      </c>
      <c r="M46" s="35"/>
      <c r="N46" s="35"/>
      <c r="O46" s="35"/>
    </row>
    <row r="47" spans="1:15" ht="15" customHeight="1">
      <c r="A47" s="27" t="s">
        <v>35</v>
      </c>
      <c r="B47" s="3"/>
      <c r="C47" s="3"/>
      <c r="D47" s="3"/>
      <c r="E47" s="71"/>
      <c r="F47" s="45"/>
      <c r="G47" s="83">
        <v>42.688</v>
      </c>
      <c r="H47" s="145">
        <v>41.02200000000001</v>
      </c>
      <c r="I47" s="83">
        <v>40.82200000000001</v>
      </c>
      <c r="J47" s="84">
        <v>36.075</v>
      </c>
      <c r="K47" s="145">
        <v>34.114000000000004</v>
      </c>
      <c r="L47" s="84">
        <v>34.79</v>
      </c>
      <c r="M47" s="35"/>
      <c r="N47" s="35"/>
      <c r="O47" s="35"/>
    </row>
    <row r="48" spans="1:15" ht="15" customHeight="1">
      <c r="A48" s="27" t="s">
        <v>84</v>
      </c>
      <c r="B48" s="3"/>
      <c r="C48" s="3"/>
      <c r="D48" s="3"/>
      <c r="E48" s="71"/>
      <c r="F48" s="45"/>
      <c r="G48" s="83"/>
      <c r="H48" s="145"/>
      <c r="I48" s="83"/>
      <c r="J48" s="84"/>
      <c r="K48" s="145"/>
      <c r="L48" s="84"/>
      <c r="M48" s="35"/>
      <c r="N48" s="35"/>
      <c r="O48" s="35"/>
    </row>
    <row r="49" spans="1:15" ht="15" customHeight="1">
      <c r="A49" s="27" t="s">
        <v>36</v>
      </c>
      <c r="B49" s="3"/>
      <c r="C49" s="3"/>
      <c r="D49" s="3"/>
      <c r="E49" s="71"/>
      <c r="F49" s="45"/>
      <c r="G49" s="83"/>
      <c r="H49" s="145"/>
      <c r="I49" s="83">
        <v>0.219</v>
      </c>
      <c r="J49" s="84">
        <v>-0.027</v>
      </c>
      <c r="K49" s="145">
        <v>-0.317</v>
      </c>
      <c r="L49" s="84">
        <v>-0.461</v>
      </c>
      <c r="M49" s="35"/>
      <c r="N49" s="35"/>
      <c r="O49" s="35"/>
    </row>
    <row r="50" spans="1:15" ht="15" customHeight="1">
      <c r="A50" s="27" t="s">
        <v>37</v>
      </c>
      <c r="B50" s="3"/>
      <c r="C50" s="3"/>
      <c r="D50" s="3"/>
      <c r="E50" s="71"/>
      <c r="F50" s="45"/>
      <c r="G50" s="83">
        <v>2.447</v>
      </c>
      <c r="H50" s="145">
        <v>1.942</v>
      </c>
      <c r="I50" s="83">
        <v>1.9279999999999997</v>
      </c>
      <c r="J50" s="84">
        <v>1.438</v>
      </c>
      <c r="K50" s="145">
        <v>0.401</v>
      </c>
      <c r="L50" s="84">
        <v>0.487</v>
      </c>
      <c r="M50" s="35"/>
      <c r="N50" s="35"/>
      <c r="O50" s="35"/>
    </row>
    <row r="51" spans="1:15" ht="15" customHeight="1">
      <c r="A51" s="27" t="s">
        <v>38</v>
      </c>
      <c r="B51" s="3"/>
      <c r="C51" s="3"/>
      <c r="D51" s="3"/>
      <c r="E51" s="71"/>
      <c r="F51" s="45"/>
      <c r="G51" s="83">
        <v>59.294</v>
      </c>
      <c r="H51" s="145">
        <v>67.17500000000001</v>
      </c>
      <c r="I51" s="83">
        <v>63.616</v>
      </c>
      <c r="J51" s="84">
        <v>70.071</v>
      </c>
      <c r="K51" s="145">
        <v>78.021</v>
      </c>
      <c r="L51" s="84">
        <v>81.55100000000002</v>
      </c>
      <c r="M51" s="35"/>
      <c r="N51" s="35"/>
      <c r="O51" s="35"/>
    </row>
    <row r="52" spans="1:15" ht="15" customHeight="1">
      <c r="A52" s="27" t="s">
        <v>39</v>
      </c>
      <c r="B52" s="3"/>
      <c r="C52" s="3"/>
      <c r="D52" s="3"/>
      <c r="E52" s="71"/>
      <c r="F52" s="45"/>
      <c r="G52" s="83">
        <v>23.27</v>
      </c>
      <c r="H52" s="145">
        <v>28.903999999999996</v>
      </c>
      <c r="I52" s="83">
        <v>29.003</v>
      </c>
      <c r="J52" s="84">
        <v>22.861</v>
      </c>
      <c r="K52" s="145">
        <v>21.68</v>
      </c>
      <c r="L52" s="84">
        <v>23.414</v>
      </c>
      <c r="M52" s="35"/>
      <c r="N52" s="35"/>
      <c r="O52" s="35"/>
    </row>
    <row r="53" spans="1:15" ht="15" customHeight="1">
      <c r="A53" s="27" t="s">
        <v>77</v>
      </c>
      <c r="B53" s="3"/>
      <c r="C53" s="3"/>
      <c r="D53" s="3"/>
      <c r="E53" s="71"/>
      <c r="F53" s="45"/>
      <c r="G53" s="83">
        <v>5.224</v>
      </c>
      <c r="H53" s="145">
        <v>1.411</v>
      </c>
      <c r="I53" s="83">
        <v>5.224</v>
      </c>
      <c r="J53" s="84">
        <v>1.29</v>
      </c>
      <c r="K53" s="145">
        <v>1.935</v>
      </c>
      <c r="L53" s="84">
        <v>1.937</v>
      </c>
      <c r="M53" s="35"/>
      <c r="N53" s="35"/>
      <c r="O53" s="35"/>
    </row>
    <row r="54" spans="1:15" ht="15" customHeight="1">
      <c r="A54" s="28" t="s">
        <v>40</v>
      </c>
      <c r="B54" s="21"/>
      <c r="C54" s="21"/>
      <c r="D54" s="21"/>
      <c r="E54" s="70"/>
      <c r="F54" s="47"/>
      <c r="G54" s="85"/>
      <c r="H54" s="146"/>
      <c r="I54" s="85"/>
      <c r="J54" s="86"/>
      <c r="K54" s="146"/>
      <c r="L54" s="86"/>
      <c r="M54" s="35"/>
      <c r="N54" s="35"/>
      <c r="O54" s="35"/>
    </row>
    <row r="55" spans="1:15" ht="15" customHeight="1">
      <c r="A55" s="29" t="s">
        <v>41</v>
      </c>
      <c r="B55" s="9"/>
      <c r="C55" s="9"/>
      <c r="D55" s="9"/>
      <c r="E55" s="94"/>
      <c r="F55" s="95"/>
      <c r="G55" s="81">
        <f aca="true" t="shared" si="11" ref="G55:L55">SUM(G47:G54)</f>
        <v>132.923</v>
      </c>
      <c r="H55" s="116">
        <f t="shared" si="11"/>
        <v>140.454</v>
      </c>
      <c r="I55" s="81">
        <f t="shared" si="11"/>
        <v>140.812</v>
      </c>
      <c r="J55" s="82">
        <f t="shared" si="11"/>
        <v>131.708</v>
      </c>
      <c r="K55" s="116">
        <f t="shared" si="11"/>
        <v>135.834</v>
      </c>
      <c r="L55" s="82">
        <f t="shared" si="11"/>
        <v>141.71800000000002</v>
      </c>
      <c r="M55" s="35"/>
      <c r="N55" s="35"/>
      <c r="O55" s="35"/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2" ref="F57:L57">F$3</f>
        <v>2012</v>
      </c>
      <c r="G57" s="56">
        <f t="shared" si="12"/>
        <v>2013</v>
      </c>
      <c r="H57" s="56">
        <f t="shared" si="12"/>
        <v>2012</v>
      </c>
      <c r="I57" s="56">
        <f t="shared" si="12"/>
        <v>2012</v>
      </c>
      <c r="J57" s="56">
        <f t="shared" si="12"/>
        <v>2011</v>
      </c>
      <c r="K57" s="56">
        <f t="shared" si="12"/>
        <v>2010</v>
      </c>
      <c r="L57" s="56">
        <f t="shared" si="12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>
        <f>IF(E$5=0,"",E$5)</f>
      </c>
      <c r="F59" s="76"/>
      <c r="G59" s="76"/>
      <c r="H59" s="76"/>
      <c r="I59" s="76"/>
      <c r="J59" s="76">
        <f>IF(J$5=0,"",J$5)</f>
      </c>
      <c r="K59" s="76"/>
      <c r="L59" s="76"/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42</v>
      </c>
      <c r="B61" s="190"/>
      <c r="C61" s="8"/>
      <c r="D61" s="8"/>
      <c r="E61" s="87">
        <v>3.5970000000000004</v>
      </c>
      <c r="F61" s="88">
        <v>3.3109999999999995</v>
      </c>
      <c r="G61" s="87">
        <v>5.172000000000001</v>
      </c>
      <c r="H61" s="147">
        <v>5.2589999999999995</v>
      </c>
      <c r="I61" s="87">
        <v>10.556</v>
      </c>
      <c r="J61" s="88">
        <v>1.2650000000000003</v>
      </c>
      <c r="K61" s="147">
        <v>0.979</v>
      </c>
      <c r="L61" s="88">
        <v>6.606</v>
      </c>
    </row>
    <row r="62" spans="1:12" ht="15" customHeight="1">
      <c r="A62" s="191" t="s">
        <v>43</v>
      </c>
      <c r="B62" s="191"/>
      <c r="C62" s="22"/>
      <c r="D62" s="22"/>
      <c r="E62" s="85">
        <v>1.116</v>
      </c>
      <c r="F62" s="86">
        <v>-2.7119999999999997</v>
      </c>
      <c r="G62" s="85">
        <v>0.21299999999999963</v>
      </c>
      <c r="H62" s="146">
        <v>1.1180000000000003</v>
      </c>
      <c r="I62" s="85">
        <v>-0.9459999999999997</v>
      </c>
      <c r="J62" s="86">
        <v>3.2760000000000002</v>
      </c>
      <c r="K62" s="146">
        <v>4.862</v>
      </c>
      <c r="L62" s="86">
        <v>0.9180000000000006</v>
      </c>
    </row>
    <row r="63" spans="1:12" ht="16.5" customHeight="1">
      <c r="A63" s="195" t="s">
        <v>44</v>
      </c>
      <c r="B63" s="195"/>
      <c r="C63" s="24"/>
      <c r="D63" s="24"/>
      <c r="E63" s="81">
        <f aca="true" t="shared" si="13" ref="E63:L63">SUM(E61:E62)</f>
        <v>4.713000000000001</v>
      </c>
      <c r="F63" s="82">
        <f t="shared" si="13"/>
        <v>0.5989999999999998</v>
      </c>
      <c r="G63" s="159">
        <f t="shared" si="13"/>
        <v>5.385</v>
      </c>
      <c r="H63" s="160">
        <f t="shared" si="13"/>
        <v>6.377</v>
      </c>
      <c r="I63" s="81">
        <f t="shared" si="13"/>
        <v>9.61</v>
      </c>
      <c r="J63" s="82">
        <f t="shared" si="13"/>
        <v>4.541</v>
      </c>
      <c r="K63" s="116">
        <f t="shared" si="13"/>
        <v>5.841</v>
      </c>
      <c r="L63" s="116">
        <f t="shared" si="13"/>
        <v>7.524000000000001</v>
      </c>
    </row>
    <row r="64" spans="1:12" ht="15" customHeight="1">
      <c r="A64" s="190" t="s">
        <v>45</v>
      </c>
      <c r="B64" s="190"/>
      <c r="C64" s="3"/>
      <c r="D64" s="3"/>
      <c r="E64" s="83">
        <v>-0.6350000000000001</v>
      </c>
      <c r="F64" s="84">
        <v>-0.6920000000000001</v>
      </c>
      <c r="G64" s="83">
        <v>-0.934</v>
      </c>
      <c r="H64" s="145">
        <v>-1.058</v>
      </c>
      <c r="I64" s="83">
        <v>-2.467</v>
      </c>
      <c r="J64" s="84">
        <v>-1.126</v>
      </c>
      <c r="K64" s="145">
        <v>-1.58</v>
      </c>
      <c r="L64" s="84">
        <v>-2.58</v>
      </c>
    </row>
    <row r="65" spans="1:12" ht="15" customHeight="1">
      <c r="A65" s="191" t="s">
        <v>78</v>
      </c>
      <c r="B65" s="191"/>
      <c r="C65" s="21"/>
      <c r="D65" s="21"/>
      <c r="E65" s="85">
        <v>0.078</v>
      </c>
      <c r="F65" s="86">
        <v>0.031</v>
      </c>
      <c r="G65" s="85">
        <v>0.078</v>
      </c>
      <c r="H65" s="146">
        <v>0.031</v>
      </c>
      <c r="I65" s="85">
        <v>0.081</v>
      </c>
      <c r="J65" s="86"/>
      <c r="K65" s="146"/>
      <c r="L65" s="86"/>
    </row>
    <row r="66" spans="1:12" s="40" customFormat="1" ht="16.5" customHeight="1">
      <c r="A66" s="127" t="s">
        <v>46</v>
      </c>
      <c r="B66" s="127"/>
      <c r="C66" s="25"/>
      <c r="D66" s="25"/>
      <c r="E66" s="81">
        <f aca="true" t="shared" si="14" ref="E66:L66">SUM(E63:E65)</f>
        <v>4.1560000000000015</v>
      </c>
      <c r="F66" s="82">
        <f t="shared" si="14"/>
        <v>-0.062000000000000305</v>
      </c>
      <c r="G66" s="159">
        <f t="shared" si="14"/>
        <v>4.529</v>
      </c>
      <c r="H66" s="160">
        <f t="shared" si="14"/>
        <v>5.35</v>
      </c>
      <c r="I66" s="81">
        <f t="shared" si="14"/>
        <v>7.223999999999999</v>
      </c>
      <c r="J66" s="82">
        <f t="shared" si="14"/>
        <v>3.4150000000000005</v>
      </c>
      <c r="K66" s="116">
        <f t="shared" si="14"/>
        <v>4.261</v>
      </c>
      <c r="L66" s="116">
        <f t="shared" si="14"/>
        <v>4.944000000000001</v>
      </c>
    </row>
    <row r="67" spans="1:12" ht="15" customHeight="1">
      <c r="A67" s="191" t="s">
        <v>47</v>
      </c>
      <c r="B67" s="191"/>
      <c r="C67" s="26"/>
      <c r="D67" s="26"/>
      <c r="E67" s="85"/>
      <c r="F67" s="86"/>
      <c r="G67" s="85"/>
      <c r="H67" s="146"/>
      <c r="I67" s="85"/>
      <c r="J67" s="86"/>
      <c r="K67" s="146"/>
      <c r="L67" s="86"/>
    </row>
    <row r="68" spans="1:12" ht="16.5" customHeight="1">
      <c r="A68" s="195" t="s">
        <v>48</v>
      </c>
      <c r="B68" s="195"/>
      <c r="C68" s="9"/>
      <c r="D68" s="9"/>
      <c r="E68" s="81">
        <f aca="true" t="shared" si="15" ref="E68:L68">SUM(E66:E67)</f>
        <v>4.1560000000000015</v>
      </c>
      <c r="F68" s="82">
        <f t="shared" si="15"/>
        <v>-0.062000000000000305</v>
      </c>
      <c r="G68" s="159">
        <f t="shared" si="15"/>
        <v>4.529</v>
      </c>
      <c r="H68" s="160">
        <f t="shared" si="15"/>
        <v>5.35</v>
      </c>
      <c r="I68" s="81">
        <f t="shared" si="15"/>
        <v>7.223999999999999</v>
      </c>
      <c r="J68" s="82">
        <f t="shared" si="15"/>
        <v>3.4150000000000005</v>
      </c>
      <c r="K68" s="116">
        <f t="shared" si="15"/>
        <v>4.261</v>
      </c>
      <c r="L68" s="116">
        <f t="shared" si="15"/>
        <v>4.944000000000001</v>
      </c>
    </row>
    <row r="69" spans="1:12" ht="15" customHeight="1">
      <c r="A69" s="190" t="s">
        <v>49</v>
      </c>
      <c r="B69" s="190"/>
      <c r="C69" s="3"/>
      <c r="D69" s="3"/>
      <c r="E69" s="83">
        <v>-0.02400000000000002</v>
      </c>
      <c r="F69" s="84">
        <v>0.08499999999999996</v>
      </c>
      <c r="G69" s="83">
        <v>-4.524</v>
      </c>
      <c r="H69" s="145">
        <v>-3.185</v>
      </c>
      <c r="I69" s="83">
        <v>-6.825000000000001</v>
      </c>
      <c r="J69" s="84">
        <v>-7.73</v>
      </c>
      <c r="K69" s="145">
        <v>-4.0200000000000005</v>
      </c>
      <c r="L69" s="84">
        <v>-10.912</v>
      </c>
    </row>
    <row r="70" spans="1:12" ht="15" customHeight="1">
      <c r="A70" s="190" t="s">
        <v>50</v>
      </c>
      <c r="B70" s="190"/>
      <c r="C70" s="3"/>
      <c r="D70" s="3"/>
      <c r="E70" s="83"/>
      <c r="F70" s="84"/>
      <c r="G70" s="83"/>
      <c r="H70" s="145"/>
      <c r="I70" s="83"/>
      <c r="J70" s="84"/>
      <c r="K70" s="145"/>
      <c r="L70" s="84"/>
    </row>
    <row r="71" spans="1:12" ht="15" customHeight="1">
      <c r="A71" s="190" t="s">
        <v>51</v>
      </c>
      <c r="B71" s="190"/>
      <c r="C71" s="3"/>
      <c r="D71" s="3"/>
      <c r="E71" s="83"/>
      <c r="F71" s="84"/>
      <c r="G71" s="83"/>
      <c r="H71" s="145"/>
      <c r="I71" s="83"/>
      <c r="J71" s="84"/>
      <c r="K71" s="145"/>
      <c r="L71" s="84"/>
    </row>
    <row r="72" spans="1:12" ht="15" customHeight="1">
      <c r="A72" s="191" t="s">
        <v>52</v>
      </c>
      <c r="B72" s="191"/>
      <c r="C72" s="21"/>
      <c r="D72" s="21"/>
      <c r="E72" s="85"/>
      <c r="F72" s="86"/>
      <c r="G72" s="85"/>
      <c r="H72" s="146"/>
      <c r="I72" s="85"/>
      <c r="J72" s="86">
        <v>6</v>
      </c>
      <c r="K72" s="146">
        <v>1.3710000000000004</v>
      </c>
      <c r="L72" s="86"/>
    </row>
    <row r="73" spans="1:12" ht="16.5" customHeight="1">
      <c r="A73" s="32" t="s">
        <v>53</v>
      </c>
      <c r="B73" s="32"/>
      <c r="C73" s="19"/>
      <c r="D73" s="19"/>
      <c r="E73" s="91">
        <f aca="true" t="shared" si="16" ref="E73:L73">SUM(E69:E72)</f>
        <v>-0.02400000000000002</v>
      </c>
      <c r="F73" s="92">
        <f t="shared" si="16"/>
        <v>0.08499999999999996</v>
      </c>
      <c r="G73" s="89">
        <f t="shared" si="16"/>
        <v>-4.524</v>
      </c>
      <c r="H73" s="117">
        <f t="shared" si="16"/>
        <v>-3.185</v>
      </c>
      <c r="I73" s="91">
        <f t="shared" si="16"/>
        <v>-6.825000000000001</v>
      </c>
      <c r="J73" s="92">
        <f t="shared" si="16"/>
        <v>-1.7300000000000004</v>
      </c>
      <c r="K73" s="120">
        <f t="shared" si="16"/>
        <v>-2.649</v>
      </c>
      <c r="L73" s="120">
        <f t="shared" si="16"/>
        <v>-10.912</v>
      </c>
    </row>
    <row r="74" spans="1:12" ht="16.5" customHeight="1">
      <c r="A74" s="195" t="s">
        <v>54</v>
      </c>
      <c r="B74" s="195"/>
      <c r="C74" s="9"/>
      <c r="D74" s="9"/>
      <c r="E74" s="81">
        <f>SUM(E73+E68)</f>
        <v>4.1320000000000014</v>
      </c>
      <c r="F74" s="82">
        <f>F73+F68</f>
        <v>0.02299999999999966</v>
      </c>
      <c r="G74" s="159">
        <f aca="true" t="shared" si="17" ref="G74:L74">SUM(G73+G68)</f>
        <v>0.004999999999999893</v>
      </c>
      <c r="H74" s="160">
        <f t="shared" si="17"/>
        <v>2.1649999999999996</v>
      </c>
      <c r="I74" s="81">
        <f t="shared" si="17"/>
        <v>0.39899999999999824</v>
      </c>
      <c r="J74" s="82">
        <f t="shared" si="17"/>
        <v>1.685</v>
      </c>
      <c r="K74" s="116">
        <f t="shared" si="17"/>
        <v>1.612</v>
      </c>
      <c r="L74" s="116">
        <f t="shared" si="17"/>
        <v>-5.968</v>
      </c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8" ref="F76:L76">F$3</f>
        <v>2012</v>
      </c>
      <c r="G76" s="56">
        <f>G$3</f>
        <v>2013</v>
      </c>
      <c r="H76" s="56">
        <f>H$3</f>
        <v>2012</v>
      </c>
      <c r="I76" s="56">
        <f t="shared" si="18"/>
        <v>2012</v>
      </c>
      <c r="J76" s="56">
        <f t="shared" si="18"/>
        <v>2011</v>
      </c>
      <c r="K76" s="56">
        <f t="shared" si="18"/>
        <v>2010</v>
      </c>
      <c r="L76" s="56">
        <f t="shared" si="18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/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10.455218356772766</v>
      </c>
      <c r="F80" s="51">
        <f>IF(F14=0,"-",IF(F7=0,"-",F14/F7))*100</f>
        <v>11.798004265290544</v>
      </c>
      <c r="G80" s="64">
        <f>IF(G7=0,"",IF(G14=0,"",(G14/G7))*100)</f>
        <v>8.063260540009018</v>
      </c>
      <c r="H80" s="100">
        <f>IF(H7=0,"",IF(H14=0,"",(H14/H7))*100)</f>
        <v>9.889976375295308</v>
      </c>
      <c r="I80" s="98">
        <f>IF(I14=0,"-",IF(I7=0,"-",I14/I7))*100</f>
        <v>9.100921685699387</v>
      </c>
      <c r="J80" s="51">
        <f>IF(J14=0,"-",IF(J7=0,"-",J14/J7))*100</f>
        <v>2.888660765373099</v>
      </c>
      <c r="K80" s="148">
        <f>IF(K14=0,"-",IF(K7=0,"-",K14/K7))*100</f>
        <v>2.1351029958955</v>
      </c>
      <c r="L80" s="51">
        <f>IF(L14=0,"-",IF(L7=0,"-",L14/L7)*100)</f>
        <v>7.536203049725019</v>
      </c>
    </row>
    <row r="81" spans="1:12" ht="15" customHeight="1">
      <c r="A81" s="190" t="s">
        <v>57</v>
      </c>
      <c r="B81" s="190"/>
      <c r="C81" s="6"/>
      <c r="D81" s="6"/>
      <c r="E81" s="64">
        <f aca="true" t="shared" si="19" ref="E81:L81">IF(E20=0,"-",IF(E7=0,"-",E20/E7)*100)</f>
        <v>7.964999471291113</v>
      </c>
      <c r="F81" s="51">
        <f t="shared" si="19"/>
        <v>8.217266528000845</v>
      </c>
      <c r="G81" s="64">
        <f>IF(G20=0,"-",IF(G7=0,"-",G20/G7)*100)</f>
        <v>5.477936657516292</v>
      </c>
      <c r="H81" s="100">
        <f t="shared" si="19"/>
        <v>5.9912251096861295</v>
      </c>
      <c r="I81" s="64">
        <f>IF(I20=0,"-",IF(I7=0,"-",I20/I7)*100)</f>
        <v>3.2320187557565183</v>
      </c>
      <c r="J81" s="51">
        <f>IF(J20=0,"-",IF(J7=0,"-",J20/J7)*100)</f>
        <v>-1.2167210797347736</v>
      </c>
      <c r="K81" s="100">
        <f t="shared" si="19"/>
        <v>-2.1865050443055054</v>
      </c>
      <c r="L81" s="51">
        <f t="shared" si="19"/>
        <v>3.897423508178557</v>
      </c>
    </row>
    <row r="82" spans="1:12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>
        <f>IF((I47=0),"-",(I24/((I47+J47)/2)*100))</f>
        <v>9.077077129146813</v>
      </c>
      <c r="J82" s="51">
        <f>IF((J47=0),"-",(J24/((J47+K47)/2)*100))</f>
        <v>-4.003476328199559</v>
      </c>
      <c r="K82" s="100">
        <f>IF((K47=0),"-",(K24/((K47+L47)/2)*100))</f>
        <v>-8.65261813537679</v>
      </c>
      <c r="L82" s="51">
        <v>9.8</v>
      </c>
    </row>
    <row r="83" spans="1:12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>
        <f>IF((I47=0),"-",((I17+I18)/((I47+I48+I49+I51+J47+J48+J49+J51)/2)*100))</f>
        <v>13.585038144760322</v>
      </c>
      <c r="J83" s="51">
        <f>IF((J47=0),"-",((J17+J18)/((J47+J48+J49+J51+K47+K48+K49+K51)/2)*100))</f>
        <v>4.187448666357714</v>
      </c>
      <c r="K83" s="100">
        <f>IF((K47=0),"-",((K17+K18)/((K47+K48+K49+K51+L47+L48+L49+L51)/2)*100))</f>
        <v>2.273186413582894</v>
      </c>
      <c r="L83" s="52">
        <v>9.4</v>
      </c>
    </row>
    <row r="84" spans="1:12" ht="15" customHeight="1">
      <c r="A84" s="190" t="s">
        <v>60</v>
      </c>
      <c r="B84" s="190"/>
      <c r="C84" s="6"/>
      <c r="D84" s="6"/>
      <c r="E84" s="68" t="s">
        <v>8</v>
      </c>
      <c r="F84" s="93" t="s">
        <v>8</v>
      </c>
      <c r="G84" s="68">
        <f aca="true" t="shared" si="20" ref="G84:L84">IF(G47=0,"-",((G47+G48)/G55*100))</f>
        <v>32.11483339978785</v>
      </c>
      <c r="H84" s="102">
        <f t="shared" si="20"/>
        <v>29.20671536588492</v>
      </c>
      <c r="I84" s="68">
        <f t="shared" si="20"/>
        <v>28.990426952248395</v>
      </c>
      <c r="J84" s="178">
        <f t="shared" si="20"/>
        <v>27.390135754851645</v>
      </c>
      <c r="K84" s="102">
        <f t="shared" si="20"/>
        <v>25.114477965752318</v>
      </c>
      <c r="L84" s="93">
        <f t="shared" si="20"/>
        <v>24.548751746426</v>
      </c>
    </row>
    <row r="85" spans="1:12" ht="15" customHeight="1">
      <c r="A85" s="190" t="s">
        <v>61</v>
      </c>
      <c r="B85" s="190"/>
      <c r="C85" s="6"/>
      <c r="D85" s="6"/>
      <c r="E85" s="66" t="s">
        <v>8</v>
      </c>
      <c r="F85" s="33" t="s">
        <v>8</v>
      </c>
      <c r="G85" s="66">
        <f aca="true" t="shared" si="21" ref="G85:L85">IF((G51+G49-G43-G41-G37)=0,"-",(G51+G49-G43-G41-G37))</f>
        <v>48.049</v>
      </c>
      <c r="H85" s="104">
        <f t="shared" si="21"/>
        <v>53.87400000000001</v>
      </c>
      <c r="I85" s="66">
        <f t="shared" si="21"/>
        <v>52.304</v>
      </c>
      <c r="J85" s="33">
        <f t="shared" si="21"/>
        <v>59.193999999999996</v>
      </c>
      <c r="K85" s="104">
        <f t="shared" si="21"/>
        <v>68.539</v>
      </c>
      <c r="L85" s="33">
        <f t="shared" si="21"/>
        <v>74.17100000000002</v>
      </c>
    </row>
    <row r="86" spans="1:12" ht="15" customHeight="1">
      <c r="A86" s="190" t="s">
        <v>62</v>
      </c>
      <c r="B86" s="190"/>
      <c r="C86" s="3"/>
      <c r="D86" s="3"/>
      <c r="E86" s="64" t="s">
        <v>8</v>
      </c>
      <c r="F86" s="2" t="s">
        <v>8</v>
      </c>
      <c r="G86" s="64">
        <f aca="true" t="shared" si="22" ref="G86:L86">IF((G47=0),"-",((G51+G49)/(G47+G48)))</f>
        <v>1.389008620689655</v>
      </c>
      <c r="H86" s="100">
        <f t="shared" si="22"/>
        <v>1.637535956316123</v>
      </c>
      <c r="I86" s="64">
        <f t="shared" si="22"/>
        <v>1.5637401401205229</v>
      </c>
      <c r="J86" s="51">
        <f t="shared" si="22"/>
        <v>1.9416216216216213</v>
      </c>
      <c r="K86" s="100">
        <f t="shared" si="22"/>
        <v>2.277774520724629</v>
      </c>
      <c r="L86" s="2">
        <f t="shared" si="22"/>
        <v>2.3308421960333434</v>
      </c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636</v>
      </c>
      <c r="J87" s="17">
        <v>608</v>
      </c>
      <c r="K87" s="149">
        <v>626</v>
      </c>
      <c r="L87" s="17">
        <v>623</v>
      </c>
    </row>
    <row r="88" spans="1:12" ht="15" customHeight="1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122"/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showGridLines="0" zoomScaleSheetLayoutView="85" zoomScalePageLayoutView="0" workbookViewId="0" topLeftCell="A1">
      <selection activeCell="A1" sqref="A1:L1"/>
    </sheetView>
  </sheetViews>
  <sheetFormatPr defaultColWidth="9.140625" defaultRowHeight="15"/>
  <cols>
    <col min="1" max="1" width="26.00390625" style="0" customWidth="1"/>
    <col min="2" max="2" width="16.00390625" style="0" customWidth="1"/>
    <col min="3" max="3" width="8.28125" style="0" customWidth="1"/>
    <col min="4" max="4" width="4.8515625" style="0" customWidth="1"/>
    <col min="5" max="6" width="9.7109375" style="0" customWidth="1"/>
    <col min="7" max="9" width="9.7109375" style="40" customWidth="1"/>
    <col min="10" max="12" width="9.7109375" style="0" customWidth="1"/>
    <col min="13" max="13" width="5.421875" style="0" customWidth="1"/>
    <col min="14" max="14" width="4.7109375" style="0" customWidth="1"/>
    <col min="15" max="15" width="3.421875" style="0" customWidth="1"/>
    <col min="16" max="18" width="9.140625" style="0" customWidth="1"/>
  </cols>
  <sheetData>
    <row r="1" spans="1:12" ht="18" customHeight="1">
      <c r="A1" s="189" t="s">
        <v>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29" t="s">
        <v>15</v>
      </c>
      <c r="B2" s="12"/>
      <c r="C2" s="12"/>
      <c r="D2" s="12"/>
      <c r="E2" s="13"/>
      <c r="F2" s="13"/>
      <c r="G2" s="42"/>
      <c r="H2" s="42"/>
      <c r="I2" s="42"/>
      <c r="J2" s="13"/>
      <c r="K2" s="13"/>
      <c r="L2" s="14"/>
    </row>
    <row r="3" spans="1:12" ht="12.75" customHeight="1">
      <c r="A3" s="53"/>
      <c r="B3" s="53"/>
      <c r="C3" s="58"/>
      <c r="D3" s="55"/>
      <c r="E3" s="56">
        <v>2013</v>
      </c>
      <c r="F3" s="56">
        <v>2012</v>
      </c>
      <c r="G3" s="56">
        <v>2013</v>
      </c>
      <c r="H3" s="56">
        <v>2012</v>
      </c>
      <c r="I3" s="56">
        <v>2012</v>
      </c>
      <c r="J3" s="56">
        <v>2011</v>
      </c>
      <c r="K3" s="56">
        <v>2010</v>
      </c>
      <c r="L3" s="56">
        <v>2009</v>
      </c>
    </row>
    <row r="4" spans="1:12" ht="12.75" customHeight="1">
      <c r="A4" s="57"/>
      <c r="B4" s="57"/>
      <c r="C4" s="58"/>
      <c r="D4" s="55"/>
      <c r="E4" s="56" t="s">
        <v>117</v>
      </c>
      <c r="F4" s="56" t="s">
        <v>117</v>
      </c>
      <c r="G4" s="56" t="s">
        <v>118</v>
      </c>
      <c r="H4" s="56" t="s">
        <v>118</v>
      </c>
      <c r="I4" s="56"/>
      <c r="J4" s="56"/>
      <c r="K4" s="56"/>
      <c r="L4" s="56"/>
    </row>
    <row r="5" spans="1:12" s="15" customFormat="1" ht="12.75" customHeight="1">
      <c r="A5" s="54" t="s">
        <v>9</v>
      </c>
      <c r="B5" s="60"/>
      <c r="C5" s="58"/>
      <c r="D5" s="58" t="s">
        <v>64</v>
      </c>
      <c r="E5" s="59"/>
      <c r="F5" s="59"/>
      <c r="G5" s="59"/>
      <c r="H5" s="59"/>
      <c r="I5" s="59"/>
      <c r="J5" s="59" t="s">
        <v>7</v>
      </c>
      <c r="K5" s="59" t="s">
        <v>7</v>
      </c>
      <c r="L5" s="59"/>
    </row>
    <row r="6" ht="1.5" customHeight="1"/>
    <row r="7" spans="1:15" ht="15" customHeight="1">
      <c r="A7" s="27" t="s">
        <v>10</v>
      </c>
      <c r="B7" s="6"/>
      <c r="C7" s="6"/>
      <c r="D7" s="6"/>
      <c r="E7" s="72">
        <v>57.480999999999995</v>
      </c>
      <c r="F7" s="50">
        <v>61.14099999999999</v>
      </c>
      <c r="G7" s="72">
        <v>121.66</v>
      </c>
      <c r="H7" s="101">
        <v>141.642</v>
      </c>
      <c r="I7" s="72">
        <v>268.423</v>
      </c>
      <c r="J7" s="50">
        <v>323.739</v>
      </c>
      <c r="K7" s="101">
        <v>406.987</v>
      </c>
      <c r="L7" s="50">
        <v>390.03200000000004</v>
      </c>
      <c r="M7" s="36"/>
      <c r="N7" s="36"/>
      <c r="O7" s="36"/>
    </row>
    <row r="8" spans="1:15" ht="15" customHeight="1">
      <c r="A8" s="27" t="s">
        <v>11</v>
      </c>
      <c r="B8" s="3"/>
      <c r="C8" s="3"/>
      <c r="D8" s="3"/>
      <c r="E8" s="71">
        <v>-59.87400000000001</v>
      </c>
      <c r="F8" s="45">
        <v>-59.90800000000001</v>
      </c>
      <c r="G8" s="71">
        <v>-122.572</v>
      </c>
      <c r="H8" s="139">
        <v>-129.669</v>
      </c>
      <c r="I8" s="71">
        <v>-259.459</v>
      </c>
      <c r="J8" s="45">
        <v>-323.683</v>
      </c>
      <c r="K8" s="139">
        <v>-356.616</v>
      </c>
      <c r="L8" s="45">
        <v>-334.2</v>
      </c>
      <c r="M8" s="36"/>
      <c r="N8" s="36"/>
      <c r="O8" s="36"/>
    </row>
    <row r="9" spans="1:15" ht="15" customHeight="1">
      <c r="A9" s="27" t="s">
        <v>12</v>
      </c>
      <c r="B9" s="3"/>
      <c r="C9" s="3"/>
      <c r="D9" s="3"/>
      <c r="E9" s="71"/>
      <c r="F9" s="45"/>
      <c r="G9" s="71"/>
      <c r="H9" s="139"/>
      <c r="I9" s="71"/>
      <c r="J9" s="45"/>
      <c r="K9" s="139"/>
      <c r="L9" s="45"/>
      <c r="M9" s="36"/>
      <c r="N9" s="36"/>
      <c r="O9" s="36"/>
    </row>
    <row r="10" spans="1:15" ht="15" customHeight="1">
      <c r="A10" s="27" t="s">
        <v>13</v>
      </c>
      <c r="B10" s="3"/>
      <c r="C10" s="3"/>
      <c r="D10" s="3"/>
      <c r="E10" s="71"/>
      <c r="F10" s="45"/>
      <c r="G10" s="71"/>
      <c r="H10" s="139"/>
      <c r="I10" s="71"/>
      <c r="J10" s="45"/>
      <c r="K10" s="139"/>
      <c r="L10" s="45"/>
      <c r="M10" s="36"/>
      <c r="N10" s="36"/>
      <c r="O10" s="36"/>
    </row>
    <row r="11" spans="1:15" ht="15" customHeight="1">
      <c r="A11" s="28" t="s">
        <v>14</v>
      </c>
      <c r="B11" s="21"/>
      <c r="C11" s="21"/>
      <c r="D11" s="21"/>
      <c r="E11" s="70"/>
      <c r="F11" s="47"/>
      <c r="G11" s="70"/>
      <c r="H11" s="138"/>
      <c r="I11" s="70"/>
      <c r="J11" s="47"/>
      <c r="K11" s="138"/>
      <c r="L11" s="47"/>
      <c r="M11" s="36"/>
      <c r="N11" s="36"/>
      <c r="O11" s="36"/>
    </row>
    <row r="12" spans="1:15" ht="15" customHeight="1">
      <c r="A12" s="10" t="s">
        <v>0</v>
      </c>
      <c r="B12" s="10"/>
      <c r="C12" s="10"/>
      <c r="D12" s="10"/>
      <c r="E12" s="72">
        <f aca="true" t="shared" si="0" ref="E12:L12">SUM(E7:E11)</f>
        <v>-2.393000000000015</v>
      </c>
      <c r="F12" s="50">
        <f t="shared" si="0"/>
        <v>1.2329999999999828</v>
      </c>
      <c r="G12" s="72">
        <f t="shared" si="0"/>
        <v>-0.9120000000000061</v>
      </c>
      <c r="H12" s="101">
        <f t="shared" si="0"/>
        <v>11.972999999999985</v>
      </c>
      <c r="I12" s="72">
        <f t="shared" si="0"/>
        <v>8.963999999999999</v>
      </c>
      <c r="J12" s="50">
        <f t="shared" si="0"/>
        <v>0.055999999999983174</v>
      </c>
      <c r="K12" s="101">
        <f t="shared" si="0"/>
        <v>50.37100000000004</v>
      </c>
      <c r="L12" s="50">
        <f t="shared" si="0"/>
        <v>55.83200000000005</v>
      </c>
      <c r="M12" s="36"/>
      <c r="N12" s="36"/>
      <c r="O12" s="36"/>
    </row>
    <row r="13" spans="1:15" ht="15" customHeight="1">
      <c r="A13" s="28" t="s">
        <v>76</v>
      </c>
      <c r="B13" s="21"/>
      <c r="C13" s="21"/>
      <c r="D13" s="21"/>
      <c r="E13" s="70">
        <v>-0.6420000000000001</v>
      </c>
      <c r="F13" s="47">
        <v>-0.5269999999999999</v>
      </c>
      <c r="G13" s="70">
        <v>-1.322</v>
      </c>
      <c r="H13" s="138">
        <v>-1.08</v>
      </c>
      <c r="I13" s="70">
        <v>-2.1189999999999998</v>
      </c>
      <c r="J13" s="47">
        <v>-4.633</v>
      </c>
      <c r="K13" s="138">
        <v>-4.391</v>
      </c>
      <c r="L13" s="47">
        <v>-4.9990000000000006</v>
      </c>
      <c r="M13" s="36"/>
      <c r="N13" s="36"/>
      <c r="O13" s="36"/>
    </row>
    <row r="14" spans="1:15" ht="15" customHeight="1">
      <c r="A14" s="10" t="s">
        <v>1</v>
      </c>
      <c r="B14" s="10"/>
      <c r="C14" s="10"/>
      <c r="D14" s="10"/>
      <c r="E14" s="72">
        <f aca="true" t="shared" si="1" ref="E14:L14">SUM(E12:E13)</f>
        <v>-3.0350000000000152</v>
      </c>
      <c r="F14" s="50">
        <f t="shared" si="1"/>
        <v>0.7059999999999829</v>
      </c>
      <c r="G14" s="72">
        <f t="shared" si="1"/>
        <v>-2.234000000000006</v>
      </c>
      <c r="H14" s="101">
        <f t="shared" si="1"/>
        <v>10.892999999999985</v>
      </c>
      <c r="I14" s="72">
        <f t="shared" si="1"/>
        <v>6.844999999999999</v>
      </c>
      <c r="J14" s="50">
        <f t="shared" si="1"/>
        <v>-4.577000000000017</v>
      </c>
      <c r="K14" s="101">
        <f t="shared" si="1"/>
        <v>45.98000000000004</v>
      </c>
      <c r="L14" s="50">
        <f t="shared" si="1"/>
        <v>50.83300000000005</v>
      </c>
      <c r="M14" s="36"/>
      <c r="N14" s="36"/>
      <c r="O14" s="36"/>
    </row>
    <row r="15" spans="1:15" ht="15" customHeight="1">
      <c r="A15" s="27" t="s">
        <v>16</v>
      </c>
      <c r="B15" s="4"/>
      <c r="C15" s="4"/>
      <c r="D15" s="4"/>
      <c r="E15" s="71"/>
      <c r="F15" s="45"/>
      <c r="G15" s="71"/>
      <c r="H15" s="139"/>
      <c r="I15" s="71"/>
      <c r="J15" s="45"/>
      <c r="K15" s="139"/>
      <c r="L15" s="45"/>
      <c r="M15" s="36"/>
      <c r="N15" s="36"/>
      <c r="O15" s="36"/>
    </row>
    <row r="16" spans="1:15" ht="15" customHeight="1">
      <c r="A16" s="28" t="s">
        <v>17</v>
      </c>
      <c r="B16" s="21"/>
      <c r="C16" s="21"/>
      <c r="D16" s="21"/>
      <c r="E16" s="70"/>
      <c r="F16" s="47"/>
      <c r="G16" s="70"/>
      <c r="H16" s="138"/>
      <c r="I16" s="70"/>
      <c r="J16" s="47"/>
      <c r="K16" s="138"/>
      <c r="L16" s="47"/>
      <c r="M16" s="36"/>
      <c r="N16" s="36"/>
      <c r="O16" s="36"/>
    </row>
    <row r="17" spans="1:15" ht="15" customHeight="1">
      <c r="A17" s="10" t="s">
        <v>2</v>
      </c>
      <c r="B17" s="10"/>
      <c r="C17" s="10"/>
      <c r="D17" s="10"/>
      <c r="E17" s="72">
        <f aca="true" t="shared" si="2" ref="E17:L17">SUM(E14:E16)</f>
        <v>-3.0350000000000152</v>
      </c>
      <c r="F17" s="50">
        <f t="shared" si="2"/>
        <v>0.7059999999999829</v>
      </c>
      <c r="G17" s="72">
        <f t="shared" si="2"/>
        <v>-2.234000000000006</v>
      </c>
      <c r="H17" s="101">
        <f t="shared" si="2"/>
        <v>10.892999999999985</v>
      </c>
      <c r="I17" s="72">
        <f t="shared" si="2"/>
        <v>6.844999999999999</v>
      </c>
      <c r="J17" s="50">
        <f t="shared" si="2"/>
        <v>-4.577000000000017</v>
      </c>
      <c r="K17" s="101">
        <f t="shared" si="2"/>
        <v>45.98000000000004</v>
      </c>
      <c r="L17" s="50">
        <f t="shared" si="2"/>
        <v>50.83300000000005</v>
      </c>
      <c r="M17" s="36"/>
      <c r="N17" s="36"/>
      <c r="O17" s="36"/>
    </row>
    <row r="18" spans="1:15" ht="15" customHeight="1">
      <c r="A18" s="27" t="s">
        <v>18</v>
      </c>
      <c r="B18" s="3"/>
      <c r="C18" s="3"/>
      <c r="D18" s="3"/>
      <c r="E18" s="71">
        <v>0.02</v>
      </c>
      <c r="F18" s="45"/>
      <c r="G18" s="71">
        <v>0.02</v>
      </c>
      <c r="H18" s="139"/>
      <c r="I18" s="71">
        <v>1.375</v>
      </c>
      <c r="J18" s="45">
        <v>6.274</v>
      </c>
      <c r="K18" s="139">
        <v>0.981</v>
      </c>
      <c r="L18" s="45"/>
      <c r="M18" s="36"/>
      <c r="N18" s="36"/>
      <c r="O18" s="36"/>
    </row>
    <row r="19" spans="1:15" ht="15" customHeight="1">
      <c r="A19" s="28" t="s">
        <v>19</v>
      </c>
      <c r="B19" s="21"/>
      <c r="C19" s="21"/>
      <c r="D19" s="21"/>
      <c r="E19" s="70">
        <v>-0.515</v>
      </c>
      <c r="F19" s="47">
        <v>-0.2490000000000001</v>
      </c>
      <c r="G19" s="70">
        <v>-1.038</v>
      </c>
      <c r="H19" s="138">
        <v>-1.089</v>
      </c>
      <c r="I19" s="70">
        <v>-3.447</v>
      </c>
      <c r="J19" s="47">
        <v>-3.384</v>
      </c>
      <c r="K19" s="138">
        <v>-1.638</v>
      </c>
      <c r="L19" s="47">
        <v>-10.51</v>
      </c>
      <c r="M19" s="36"/>
      <c r="N19" s="36"/>
      <c r="O19" s="36"/>
    </row>
    <row r="20" spans="1:15" ht="15" customHeight="1">
      <c r="A20" s="10" t="s">
        <v>3</v>
      </c>
      <c r="B20" s="10"/>
      <c r="C20" s="10"/>
      <c r="D20" s="10"/>
      <c r="E20" s="72">
        <f aca="true" t="shared" si="3" ref="E20:L20">SUM(E17:E19)</f>
        <v>-3.5300000000000153</v>
      </c>
      <c r="F20" s="50">
        <f t="shared" si="3"/>
        <v>0.45699999999998275</v>
      </c>
      <c r="G20" s="72">
        <f t="shared" si="3"/>
        <v>-3.252000000000006</v>
      </c>
      <c r="H20" s="101">
        <f t="shared" si="3"/>
        <v>9.803999999999984</v>
      </c>
      <c r="I20" s="72">
        <f t="shared" si="3"/>
        <v>4.772999999999999</v>
      </c>
      <c r="J20" s="50">
        <f t="shared" si="3"/>
        <v>-1.6870000000000167</v>
      </c>
      <c r="K20" s="101">
        <f t="shared" si="3"/>
        <v>45.32300000000004</v>
      </c>
      <c r="L20" s="50">
        <f t="shared" si="3"/>
        <v>40.32300000000005</v>
      </c>
      <c r="M20" s="36"/>
      <c r="N20" s="36"/>
      <c r="O20" s="36"/>
    </row>
    <row r="21" spans="1:15" ht="15" customHeight="1">
      <c r="A21" s="27" t="s">
        <v>20</v>
      </c>
      <c r="B21" s="3"/>
      <c r="C21" s="3"/>
      <c r="D21" s="3"/>
      <c r="E21" s="71">
        <v>1.028</v>
      </c>
      <c r="F21" s="45">
        <v>-0.42100000000000026</v>
      </c>
      <c r="G21" s="71">
        <v>0.82</v>
      </c>
      <c r="H21" s="139">
        <v>-2.717</v>
      </c>
      <c r="I21" s="71">
        <v>-1.892</v>
      </c>
      <c r="J21" s="45">
        <v>0.829</v>
      </c>
      <c r="K21" s="139">
        <v>-16.029</v>
      </c>
      <c r="L21" s="45">
        <v>-9.482</v>
      </c>
      <c r="M21" s="36"/>
      <c r="N21" s="36"/>
      <c r="O21" s="36"/>
    </row>
    <row r="22" spans="1:15" ht="15" customHeight="1">
      <c r="A22" s="28" t="s">
        <v>83</v>
      </c>
      <c r="B22" s="23"/>
      <c r="C22" s="23"/>
      <c r="D22" s="23"/>
      <c r="E22" s="70"/>
      <c r="F22" s="47"/>
      <c r="G22" s="70"/>
      <c r="H22" s="138"/>
      <c r="I22" s="70"/>
      <c r="J22" s="47">
        <v>-12.378</v>
      </c>
      <c r="K22" s="138">
        <v>-8.803</v>
      </c>
      <c r="L22" s="47"/>
      <c r="M22" s="36"/>
      <c r="N22" s="36"/>
      <c r="O22" s="36"/>
    </row>
    <row r="23" spans="1:15" ht="15" customHeight="1">
      <c r="A23" s="31" t="s">
        <v>21</v>
      </c>
      <c r="B23" s="11"/>
      <c r="C23" s="11"/>
      <c r="D23" s="11"/>
      <c r="E23" s="72">
        <f aca="true" t="shared" si="4" ref="E23:L23">SUM(E20:E22)</f>
        <v>-2.5020000000000153</v>
      </c>
      <c r="F23" s="50">
        <f t="shared" si="4"/>
        <v>0.03599999999998249</v>
      </c>
      <c r="G23" s="72">
        <f t="shared" si="4"/>
        <v>-2.432000000000006</v>
      </c>
      <c r="H23" s="101">
        <f t="shared" si="4"/>
        <v>7.086999999999984</v>
      </c>
      <c r="I23" s="72">
        <f t="shared" si="4"/>
        <v>2.880999999999999</v>
      </c>
      <c r="J23" s="50">
        <f t="shared" si="4"/>
        <v>-13.236000000000017</v>
      </c>
      <c r="K23" s="101">
        <f t="shared" si="4"/>
        <v>20.491000000000042</v>
      </c>
      <c r="L23" s="50">
        <f t="shared" si="4"/>
        <v>30.84100000000005</v>
      </c>
      <c r="M23" s="36"/>
      <c r="N23" s="36"/>
      <c r="O23" s="36"/>
    </row>
    <row r="24" spans="1:15" ht="15" customHeight="1">
      <c r="A24" s="27" t="s">
        <v>22</v>
      </c>
      <c r="B24" s="3"/>
      <c r="C24" s="3"/>
      <c r="D24" s="3"/>
      <c r="E24" s="71">
        <f aca="true" t="shared" si="5" ref="E24:L24">E23-E25</f>
        <v>-2.5020000000000153</v>
      </c>
      <c r="F24" s="45">
        <f t="shared" si="5"/>
        <v>0.03599999999998249</v>
      </c>
      <c r="G24" s="71">
        <f t="shared" si="5"/>
        <v>-2.432000000000006</v>
      </c>
      <c r="H24" s="139">
        <f t="shared" si="5"/>
        <v>7.086999999999984</v>
      </c>
      <c r="I24" s="71">
        <f t="shared" si="5"/>
        <v>2.880999999999999</v>
      </c>
      <c r="J24" s="45">
        <f>J23-J25</f>
        <v>-13.236000000000017</v>
      </c>
      <c r="K24" s="139">
        <f>K23-K25</f>
        <v>20.491000000000042</v>
      </c>
      <c r="L24" s="45">
        <f t="shared" si="5"/>
        <v>30.84100000000005</v>
      </c>
      <c r="M24" s="36"/>
      <c r="N24" s="36"/>
      <c r="O24" s="36"/>
    </row>
    <row r="25" spans="1:12" ht="15" customHeight="1">
      <c r="A25" s="27" t="s">
        <v>85</v>
      </c>
      <c r="B25" s="3"/>
      <c r="C25" s="3"/>
      <c r="D25" s="3"/>
      <c r="E25" s="71"/>
      <c r="F25" s="45"/>
      <c r="G25" s="71"/>
      <c r="H25" s="139"/>
      <c r="I25" s="71"/>
      <c r="J25" s="45"/>
      <c r="K25" s="139"/>
      <c r="L25" s="45"/>
    </row>
    <row r="26" spans="1:12" ht="10.5" customHeight="1">
      <c r="A26" s="3"/>
      <c r="B26" s="3"/>
      <c r="C26" s="3"/>
      <c r="D26" s="3"/>
      <c r="E26" s="71"/>
      <c r="F26" s="45"/>
      <c r="G26" s="71"/>
      <c r="H26" s="139"/>
      <c r="I26" s="71"/>
      <c r="J26" s="45"/>
      <c r="K26" s="45"/>
      <c r="L26" s="45"/>
    </row>
    <row r="27" spans="1:12" ht="15" customHeight="1">
      <c r="A27" s="162" t="s">
        <v>97</v>
      </c>
      <c r="B27" s="163"/>
      <c r="C27" s="163"/>
      <c r="D27" s="163"/>
      <c r="E27" s="164"/>
      <c r="F27" s="165"/>
      <c r="G27" s="164"/>
      <c r="H27" s="165"/>
      <c r="I27" s="164"/>
      <c r="J27" s="165"/>
      <c r="K27" s="165"/>
      <c r="L27" s="165"/>
    </row>
    <row r="28" spans="1:12" ht="15" customHeight="1">
      <c r="A28" s="167" t="s">
        <v>98</v>
      </c>
      <c r="B28" s="168"/>
      <c r="C28" s="168"/>
      <c r="D28" s="168"/>
      <c r="E28" s="169">
        <f>E14-E27</f>
        <v>-3.0350000000000152</v>
      </c>
      <c r="F28" s="170">
        <f aca="true" t="shared" si="6" ref="F28:L28">F14-F27</f>
        <v>0.7059999999999829</v>
      </c>
      <c r="G28" s="169">
        <f t="shared" si="6"/>
        <v>-2.234000000000006</v>
      </c>
      <c r="H28" s="170">
        <f t="shared" si="6"/>
        <v>10.892999999999985</v>
      </c>
      <c r="I28" s="169">
        <f>I14-I27</f>
        <v>6.844999999999999</v>
      </c>
      <c r="J28" s="170">
        <f t="shared" si="6"/>
        <v>-4.577000000000017</v>
      </c>
      <c r="K28" s="170">
        <f t="shared" si="6"/>
        <v>45.98000000000004</v>
      </c>
      <c r="L28" s="170">
        <f t="shared" si="6"/>
        <v>50.83300000000005</v>
      </c>
    </row>
    <row r="29" spans="1:12" ht="15">
      <c r="A29" s="3"/>
      <c r="B29" s="3"/>
      <c r="C29" s="3"/>
      <c r="D29" s="3"/>
      <c r="E29" s="45"/>
      <c r="F29" s="45"/>
      <c r="G29" s="45"/>
      <c r="H29" s="45"/>
      <c r="I29" s="45"/>
      <c r="J29" s="45"/>
      <c r="K29" s="45"/>
      <c r="L29" s="45"/>
    </row>
    <row r="30" spans="1:12" ht="12.75" customHeight="1">
      <c r="A30" s="53"/>
      <c r="B30" s="53"/>
      <c r="C30" s="58"/>
      <c r="D30" s="55"/>
      <c r="E30" s="56">
        <f>E$3</f>
        <v>2013</v>
      </c>
      <c r="F30" s="56">
        <f aca="true" t="shared" si="7" ref="F30:L30">F$3</f>
        <v>2012</v>
      </c>
      <c r="G30" s="56">
        <f>G$3</f>
        <v>2013</v>
      </c>
      <c r="H30" s="56">
        <f>H$3</f>
        <v>2012</v>
      </c>
      <c r="I30" s="56">
        <f t="shared" si="7"/>
        <v>2012</v>
      </c>
      <c r="J30" s="56">
        <f t="shared" si="7"/>
        <v>2011</v>
      </c>
      <c r="K30" s="56">
        <f t="shared" si="7"/>
        <v>2010</v>
      </c>
      <c r="L30" s="56">
        <f t="shared" si="7"/>
        <v>2009</v>
      </c>
    </row>
    <row r="31" spans="1:12" ht="12.75" customHeight="1">
      <c r="A31" s="57"/>
      <c r="B31" s="57"/>
      <c r="C31" s="58"/>
      <c r="D31" s="55"/>
      <c r="E31" s="75" t="str">
        <f>E$4</f>
        <v>Q2</v>
      </c>
      <c r="F31" s="75" t="str">
        <f>F$4</f>
        <v>Q2</v>
      </c>
      <c r="G31" s="75" t="str">
        <f>G$4</f>
        <v>Q1-2</v>
      </c>
      <c r="H31" s="75" t="str">
        <f>H$4</f>
        <v>Q1-2</v>
      </c>
      <c r="I31" s="75"/>
      <c r="J31" s="75">
        <f>IF(J$4="","",J$4)</f>
      </c>
      <c r="K31" s="75"/>
      <c r="L31" s="75"/>
    </row>
    <row r="32" spans="1:12" s="16" customFormat="1" ht="15" customHeight="1">
      <c r="A32" s="54" t="s">
        <v>82</v>
      </c>
      <c r="B32" s="62"/>
      <c r="C32" s="58"/>
      <c r="D32" s="58"/>
      <c r="E32" s="76"/>
      <c r="F32" s="76"/>
      <c r="G32" s="76"/>
      <c r="H32" s="76"/>
      <c r="I32" s="76"/>
      <c r="J32" s="76"/>
      <c r="K32" s="76"/>
      <c r="L32" s="76">
        <f>IF(L$5=0,"",L$5)</f>
      </c>
    </row>
    <row r="33" spans="5:12" ht="1.5" customHeight="1">
      <c r="E33" s="36"/>
      <c r="F33" s="36"/>
      <c r="G33" s="77"/>
      <c r="H33" s="77"/>
      <c r="I33" s="77"/>
      <c r="J33" s="36"/>
      <c r="K33" s="36"/>
      <c r="L33" s="36"/>
    </row>
    <row r="34" spans="1:12" ht="15" customHeight="1">
      <c r="A34" s="27" t="s">
        <v>4</v>
      </c>
      <c r="B34" s="7"/>
      <c r="C34" s="7"/>
      <c r="D34" s="7"/>
      <c r="E34" s="71"/>
      <c r="F34" s="45"/>
      <c r="G34" s="71">
        <v>40.388</v>
      </c>
      <c r="H34" s="139">
        <v>40.388</v>
      </c>
      <c r="I34" s="71">
        <v>40.388</v>
      </c>
      <c r="J34" s="45">
        <v>40.388</v>
      </c>
      <c r="K34" s="139">
        <v>42.081</v>
      </c>
      <c r="L34" s="45">
        <v>42.339</v>
      </c>
    </row>
    <row r="35" spans="1:12" ht="15" customHeight="1">
      <c r="A35" s="27" t="s">
        <v>23</v>
      </c>
      <c r="B35" s="6"/>
      <c r="C35" s="6"/>
      <c r="D35" s="6"/>
      <c r="E35" s="71"/>
      <c r="F35" s="45"/>
      <c r="G35" s="71">
        <v>6.3020000000000005</v>
      </c>
      <c r="H35" s="139">
        <v>1.166</v>
      </c>
      <c r="I35" s="71">
        <v>4.263</v>
      </c>
      <c r="J35" s="45">
        <v>0.993</v>
      </c>
      <c r="K35" s="139">
        <v>1.2639999999999998</v>
      </c>
      <c r="L35" s="45">
        <v>0.8819999999999999</v>
      </c>
    </row>
    <row r="36" spans="1:12" ht="15" customHeight="1">
      <c r="A36" s="27" t="s">
        <v>24</v>
      </c>
      <c r="B36" s="6"/>
      <c r="C36" s="6"/>
      <c r="D36" s="6"/>
      <c r="E36" s="71"/>
      <c r="F36" s="45"/>
      <c r="G36" s="71">
        <v>1.9469999999999992</v>
      </c>
      <c r="H36" s="139">
        <v>3.0330000000000013</v>
      </c>
      <c r="I36" s="71">
        <v>2.588000000000001</v>
      </c>
      <c r="J36" s="45">
        <v>3.7519999999999953</v>
      </c>
      <c r="K36" s="139">
        <v>9.009</v>
      </c>
      <c r="L36" s="45">
        <v>11.673000000000002</v>
      </c>
    </row>
    <row r="37" spans="1:12" ht="15" customHeight="1">
      <c r="A37" s="27" t="s">
        <v>25</v>
      </c>
      <c r="B37" s="6"/>
      <c r="C37" s="6"/>
      <c r="D37" s="6"/>
      <c r="E37" s="71"/>
      <c r="F37" s="45"/>
      <c r="G37" s="71"/>
      <c r="H37" s="139"/>
      <c r="I37" s="71"/>
      <c r="J37" s="45"/>
      <c r="K37" s="139"/>
      <c r="L37" s="45"/>
    </row>
    <row r="38" spans="1:12" ht="15" customHeight="1">
      <c r="A38" s="28" t="s">
        <v>26</v>
      </c>
      <c r="B38" s="21"/>
      <c r="C38" s="21"/>
      <c r="D38" s="21"/>
      <c r="E38" s="70"/>
      <c r="F38" s="47"/>
      <c r="G38" s="70">
        <v>3.824</v>
      </c>
      <c r="H38" s="138">
        <v>6.599</v>
      </c>
      <c r="I38" s="70">
        <v>3.9299999999999997</v>
      </c>
      <c r="J38" s="47">
        <v>6.683</v>
      </c>
      <c r="K38" s="138">
        <v>4.807</v>
      </c>
      <c r="L38" s="47">
        <v>5.597</v>
      </c>
    </row>
    <row r="39" spans="1:12" ht="15" customHeight="1">
      <c r="A39" s="29" t="s">
        <v>27</v>
      </c>
      <c r="B39" s="10"/>
      <c r="C39" s="10"/>
      <c r="D39" s="10"/>
      <c r="E39" s="94"/>
      <c r="F39" s="95"/>
      <c r="G39" s="94">
        <f aca="true" t="shared" si="8" ref="G39:L39">SUM(G34:G38)</f>
        <v>52.461</v>
      </c>
      <c r="H39" s="125">
        <f t="shared" si="8"/>
        <v>51.18599999999999</v>
      </c>
      <c r="I39" s="72">
        <f t="shared" si="8"/>
        <v>51.169</v>
      </c>
      <c r="J39" s="50">
        <f t="shared" si="8"/>
        <v>51.815999999999995</v>
      </c>
      <c r="K39" s="101">
        <f t="shared" si="8"/>
        <v>57.16100000000001</v>
      </c>
      <c r="L39" s="50">
        <f t="shared" si="8"/>
        <v>60.491</v>
      </c>
    </row>
    <row r="40" spans="1:12" ht="15" customHeight="1">
      <c r="A40" s="27" t="s">
        <v>28</v>
      </c>
      <c r="B40" s="3"/>
      <c r="C40" s="3"/>
      <c r="D40" s="3"/>
      <c r="E40" s="71"/>
      <c r="F40" s="45"/>
      <c r="G40" s="71">
        <v>71.151</v>
      </c>
      <c r="H40" s="139">
        <v>84.952</v>
      </c>
      <c r="I40" s="71">
        <v>74.221</v>
      </c>
      <c r="J40" s="45">
        <v>75.89699999999999</v>
      </c>
      <c r="K40" s="139">
        <v>109.82300000000001</v>
      </c>
      <c r="L40" s="45">
        <v>91.568</v>
      </c>
    </row>
    <row r="41" spans="1:12" ht="15" customHeight="1">
      <c r="A41" s="27" t="s">
        <v>29</v>
      </c>
      <c r="B41" s="3"/>
      <c r="C41" s="3"/>
      <c r="D41" s="3"/>
      <c r="E41" s="71"/>
      <c r="F41" s="45"/>
      <c r="G41" s="71"/>
      <c r="H41" s="139"/>
      <c r="I41" s="71"/>
      <c r="J41" s="45"/>
      <c r="K41" s="139"/>
      <c r="L41" s="45"/>
    </row>
    <row r="42" spans="1:12" ht="15" customHeight="1">
      <c r="A42" s="27" t="s">
        <v>30</v>
      </c>
      <c r="B42" s="3"/>
      <c r="C42" s="3"/>
      <c r="D42" s="3"/>
      <c r="E42" s="71"/>
      <c r="F42" s="45"/>
      <c r="G42" s="71">
        <v>48.105000000000004</v>
      </c>
      <c r="H42" s="139">
        <v>45.31399999999999</v>
      </c>
      <c r="I42" s="71">
        <v>38.727</v>
      </c>
      <c r="J42" s="45">
        <v>47.035</v>
      </c>
      <c r="K42" s="139">
        <v>98.441</v>
      </c>
      <c r="L42" s="45">
        <v>72.73800000000001</v>
      </c>
    </row>
    <row r="43" spans="1:12" ht="15" customHeight="1">
      <c r="A43" s="27" t="s">
        <v>31</v>
      </c>
      <c r="B43" s="3"/>
      <c r="C43" s="3"/>
      <c r="D43" s="3"/>
      <c r="E43" s="71"/>
      <c r="F43" s="45"/>
      <c r="G43" s="71">
        <v>0.526</v>
      </c>
      <c r="H43" s="139">
        <v>0.755</v>
      </c>
      <c r="I43" s="71">
        <v>0.534</v>
      </c>
      <c r="J43" s="45">
        <v>0.943</v>
      </c>
      <c r="K43" s="139">
        <v>1.952</v>
      </c>
      <c r="L43" s="45">
        <v>20.503</v>
      </c>
    </row>
    <row r="44" spans="1:12" ht="15" customHeight="1">
      <c r="A44" s="28" t="s">
        <v>32</v>
      </c>
      <c r="B44" s="21"/>
      <c r="C44" s="21"/>
      <c r="D44" s="21"/>
      <c r="E44" s="70"/>
      <c r="F44" s="47"/>
      <c r="G44" s="70"/>
      <c r="H44" s="138"/>
      <c r="I44" s="70"/>
      <c r="J44" s="47"/>
      <c r="K44" s="138"/>
      <c r="L44" s="47"/>
    </row>
    <row r="45" spans="1:12" ht="15" customHeight="1">
      <c r="A45" s="30" t="s">
        <v>33</v>
      </c>
      <c r="B45" s="18"/>
      <c r="C45" s="18"/>
      <c r="D45" s="18"/>
      <c r="E45" s="96"/>
      <c r="F45" s="97"/>
      <c r="G45" s="96">
        <f aca="true" t="shared" si="9" ref="G45:L45">SUM(G40:G44)</f>
        <v>119.782</v>
      </c>
      <c r="H45" s="126">
        <f t="shared" si="9"/>
        <v>131.021</v>
      </c>
      <c r="I45" s="78">
        <f t="shared" si="9"/>
        <v>113.48200000000001</v>
      </c>
      <c r="J45" s="79">
        <f t="shared" si="9"/>
        <v>123.87499999999999</v>
      </c>
      <c r="K45" s="115">
        <f t="shared" si="9"/>
        <v>210.216</v>
      </c>
      <c r="L45" s="79">
        <f t="shared" si="9"/>
        <v>184.80900000000003</v>
      </c>
    </row>
    <row r="46" spans="1:12" ht="15" customHeight="1">
      <c r="A46" s="29" t="s">
        <v>34</v>
      </c>
      <c r="B46" s="9"/>
      <c r="C46" s="9"/>
      <c r="D46" s="9"/>
      <c r="E46" s="94"/>
      <c r="F46" s="95"/>
      <c r="G46" s="94">
        <f aca="true" t="shared" si="10" ref="G46:L46">G39+G45</f>
        <v>172.243</v>
      </c>
      <c r="H46" s="125">
        <f t="shared" si="10"/>
        <v>182.207</v>
      </c>
      <c r="I46" s="72">
        <f t="shared" si="10"/>
        <v>164.651</v>
      </c>
      <c r="J46" s="50">
        <f t="shared" si="10"/>
        <v>175.69099999999997</v>
      </c>
      <c r="K46" s="101">
        <f t="shared" si="10"/>
        <v>267.377</v>
      </c>
      <c r="L46" s="50">
        <f t="shared" si="10"/>
        <v>245.3</v>
      </c>
    </row>
    <row r="47" spans="1:12" ht="15" customHeight="1">
      <c r="A47" s="27" t="s">
        <v>35</v>
      </c>
      <c r="B47" s="3"/>
      <c r="C47" s="3"/>
      <c r="D47" s="3"/>
      <c r="E47" s="71"/>
      <c r="F47" s="45"/>
      <c r="G47" s="71">
        <v>40.60100000000001</v>
      </c>
      <c r="H47" s="139">
        <v>47.25600000000001</v>
      </c>
      <c r="I47" s="71">
        <v>42.183000000000014</v>
      </c>
      <c r="J47" s="45">
        <v>40.12300000000001</v>
      </c>
      <c r="K47" s="139">
        <v>50.82700000000002</v>
      </c>
      <c r="L47" s="45">
        <v>122.122</v>
      </c>
    </row>
    <row r="48" spans="1:12" ht="15" customHeight="1">
      <c r="A48" s="27" t="s">
        <v>84</v>
      </c>
      <c r="B48" s="3"/>
      <c r="C48" s="3"/>
      <c r="D48" s="3"/>
      <c r="E48" s="71"/>
      <c r="F48" s="45"/>
      <c r="G48" s="71"/>
      <c r="H48" s="139"/>
      <c r="I48" s="71"/>
      <c r="J48" s="45"/>
      <c r="K48" s="139"/>
      <c r="L48" s="45"/>
    </row>
    <row r="49" spans="1:12" ht="15" customHeight="1">
      <c r="A49" s="27" t="s">
        <v>36</v>
      </c>
      <c r="B49" s="3"/>
      <c r="C49" s="3"/>
      <c r="D49" s="3"/>
      <c r="E49" s="71"/>
      <c r="F49" s="45"/>
      <c r="G49" s="71"/>
      <c r="H49" s="139"/>
      <c r="I49" s="71"/>
      <c r="J49" s="45"/>
      <c r="K49" s="139"/>
      <c r="L49" s="45"/>
    </row>
    <row r="50" spans="1:12" ht="15" customHeight="1">
      <c r="A50" s="27" t="s">
        <v>37</v>
      </c>
      <c r="B50" s="3"/>
      <c r="C50" s="3"/>
      <c r="D50" s="3"/>
      <c r="E50" s="71"/>
      <c r="F50" s="45"/>
      <c r="G50" s="71">
        <v>14.288</v>
      </c>
      <c r="H50" s="139">
        <v>14.827</v>
      </c>
      <c r="I50" s="71">
        <v>14.681000000000001</v>
      </c>
      <c r="J50" s="45">
        <v>17.61</v>
      </c>
      <c r="K50" s="139">
        <v>19.115</v>
      </c>
      <c r="L50" s="45">
        <v>16.44</v>
      </c>
    </row>
    <row r="51" spans="1:12" ht="15" customHeight="1">
      <c r="A51" s="27" t="s">
        <v>38</v>
      </c>
      <c r="B51" s="3"/>
      <c r="C51" s="3"/>
      <c r="D51" s="3"/>
      <c r="E51" s="71"/>
      <c r="F51" s="45"/>
      <c r="G51" s="71">
        <v>64.999</v>
      </c>
      <c r="H51" s="139">
        <v>67.582</v>
      </c>
      <c r="I51" s="71">
        <v>61.79</v>
      </c>
      <c r="J51" s="45">
        <v>59.225</v>
      </c>
      <c r="K51" s="139">
        <v>86.636</v>
      </c>
      <c r="L51" s="45">
        <v>20.832</v>
      </c>
    </row>
    <row r="52" spans="1:12" ht="15" customHeight="1">
      <c r="A52" s="27" t="s">
        <v>39</v>
      </c>
      <c r="B52" s="3"/>
      <c r="C52" s="3"/>
      <c r="D52" s="3"/>
      <c r="E52" s="71"/>
      <c r="F52" s="45"/>
      <c r="G52" s="71">
        <v>50.08</v>
      </c>
      <c r="H52" s="139">
        <v>49.731</v>
      </c>
      <c r="I52" s="71">
        <v>43.72200000000001</v>
      </c>
      <c r="J52" s="45">
        <v>56.239000000000004</v>
      </c>
      <c r="K52" s="139">
        <v>102.209</v>
      </c>
      <c r="L52" s="45">
        <v>76.447</v>
      </c>
    </row>
    <row r="53" spans="1:12" ht="15" customHeight="1">
      <c r="A53" s="27" t="s">
        <v>77</v>
      </c>
      <c r="B53" s="3"/>
      <c r="C53" s="3"/>
      <c r="D53" s="3"/>
      <c r="E53" s="71"/>
      <c r="F53" s="45"/>
      <c r="G53" s="71">
        <v>2.275</v>
      </c>
      <c r="H53" s="139">
        <v>2.811</v>
      </c>
      <c r="I53" s="71">
        <v>2.275</v>
      </c>
      <c r="J53" s="45">
        <v>2.494</v>
      </c>
      <c r="K53" s="139">
        <v>8.685</v>
      </c>
      <c r="L53" s="45">
        <v>9.459</v>
      </c>
    </row>
    <row r="54" spans="1:12" ht="15" customHeight="1">
      <c r="A54" s="28" t="s">
        <v>40</v>
      </c>
      <c r="B54" s="21"/>
      <c r="C54" s="21"/>
      <c r="D54" s="21"/>
      <c r="E54" s="70"/>
      <c r="F54" s="47"/>
      <c r="G54" s="70"/>
      <c r="H54" s="138"/>
      <c r="I54" s="70"/>
      <c r="J54" s="47"/>
      <c r="K54" s="138"/>
      <c r="L54" s="47"/>
    </row>
    <row r="55" spans="1:12" ht="15" customHeight="1">
      <c r="A55" s="29" t="s">
        <v>41</v>
      </c>
      <c r="B55" s="9"/>
      <c r="C55" s="9"/>
      <c r="D55" s="9"/>
      <c r="E55" s="94"/>
      <c r="F55" s="95"/>
      <c r="G55" s="94">
        <f aca="true" t="shared" si="11" ref="G55:L55">SUM(G47:G54)</f>
        <v>172.24300000000002</v>
      </c>
      <c r="H55" s="125">
        <f t="shared" si="11"/>
        <v>182.207</v>
      </c>
      <c r="I55" s="72">
        <f>SUM(I47:I54)</f>
        <v>164.65100000000004</v>
      </c>
      <c r="J55" s="50">
        <f t="shared" si="11"/>
        <v>175.691</v>
      </c>
      <c r="K55" s="101">
        <f t="shared" si="11"/>
        <v>267.47200000000004</v>
      </c>
      <c r="L55" s="50">
        <f t="shared" si="11"/>
        <v>245.3</v>
      </c>
    </row>
    <row r="56" spans="1:12" ht="15" customHeight="1">
      <c r="A56" s="9"/>
      <c r="B56" s="9"/>
      <c r="C56" s="9"/>
      <c r="D56" s="9"/>
      <c r="E56" s="45"/>
      <c r="F56" s="45"/>
      <c r="G56" s="45"/>
      <c r="H56" s="45"/>
      <c r="I56" s="45"/>
      <c r="J56" s="45"/>
      <c r="K56" s="45"/>
      <c r="L56" s="45"/>
    </row>
    <row r="57" spans="1:12" ht="12.75" customHeight="1">
      <c r="A57" s="63"/>
      <c r="B57" s="53"/>
      <c r="C57" s="55"/>
      <c r="D57" s="55"/>
      <c r="E57" s="56">
        <f>E$3</f>
        <v>2013</v>
      </c>
      <c r="F57" s="56">
        <f aca="true" t="shared" si="12" ref="F57:L57">F$3</f>
        <v>2012</v>
      </c>
      <c r="G57" s="56">
        <f t="shared" si="12"/>
        <v>2013</v>
      </c>
      <c r="H57" s="56">
        <f t="shared" si="12"/>
        <v>2012</v>
      </c>
      <c r="I57" s="56">
        <f t="shared" si="12"/>
        <v>2012</v>
      </c>
      <c r="J57" s="56">
        <f t="shared" si="12"/>
        <v>2011</v>
      </c>
      <c r="K57" s="56">
        <f t="shared" si="12"/>
        <v>2010</v>
      </c>
      <c r="L57" s="56">
        <f t="shared" si="12"/>
        <v>2009</v>
      </c>
    </row>
    <row r="58" spans="1:12" ht="12.75" customHeight="1">
      <c r="A58" s="57"/>
      <c r="B58" s="57"/>
      <c r="C58" s="55"/>
      <c r="D58" s="55"/>
      <c r="E58" s="75" t="str">
        <f>E$4</f>
        <v>Q2</v>
      </c>
      <c r="F58" s="75" t="str">
        <f>F$4</f>
        <v>Q2</v>
      </c>
      <c r="G58" s="75" t="str">
        <f>G$4</f>
        <v>Q1-2</v>
      </c>
      <c r="H58" s="75" t="str">
        <f>H$4</f>
        <v>Q1-2</v>
      </c>
      <c r="I58" s="75"/>
      <c r="J58" s="75">
        <f>IF(J$4="","",J$4)</f>
      </c>
      <c r="K58" s="75"/>
      <c r="L58" s="75"/>
    </row>
    <row r="59" spans="1:12" s="16" customFormat="1" ht="15" customHeight="1">
      <c r="A59" s="63" t="s">
        <v>81</v>
      </c>
      <c r="B59" s="62"/>
      <c r="C59" s="58"/>
      <c r="D59" s="58"/>
      <c r="E59" s="76"/>
      <c r="F59" s="76"/>
      <c r="G59" s="76"/>
      <c r="H59" s="76"/>
      <c r="I59" s="76"/>
      <c r="J59" s="76"/>
      <c r="K59" s="76"/>
      <c r="L59" s="76">
        <f>IF(L$5=0,"",L$5)</f>
      </c>
    </row>
    <row r="60" spans="5:12" ht="1.5" customHeight="1">
      <c r="E60" s="36"/>
      <c r="F60" s="36"/>
      <c r="G60" s="77"/>
      <c r="H60" s="77"/>
      <c r="I60" s="77"/>
      <c r="J60" s="36"/>
      <c r="K60" s="36"/>
      <c r="L60" s="36"/>
    </row>
    <row r="61" spans="1:12" ht="24.75" customHeight="1">
      <c r="A61" s="190" t="s">
        <v>42</v>
      </c>
      <c r="B61" s="190"/>
      <c r="C61" s="8"/>
      <c r="D61" s="8"/>
      <c r="E61" s="69">
        <v>-5.911999999999999</v>
      </c>
      <c r="F61" s="48">
        <v>2.766</v>
      </c>
      <c r="G61" s="69">
        <v>-3.9479999999999995</v>
      </c>
      <c r="H61" s="137">
        <v>9.053</v>
      </c>
      <c r="I61" s="69">
        <v>2.0509999999999997</v>
      </c>
      <c r="J61" s="48">
        <v>-13.726999999999999</v>
      </c>
      <c r="K61" s="137">
        <v>42.218</v>
      </c>
      <c r="L61" s="48">
        <v>42.374</v>
      </c>
    </row>
    <row r="62" spans="1:12" ht="15" customHeight="1">
      <c r="A62" s="191" t="s">
        <v>43</v>
      </c>
      <c r="B62" s="191"/>
      <c r="C62" s="22"/>
      <c r="D62" s="22"/>
      <c r="E62" s="70">
        <v>3.063</v>
      </c>
      <c r="F62" s="47">
        <v>-6.318999999999998</v>
      </c>
      <c r="G62" s="70">
        <v>3.451</v>
      </c>
      <c r="H62" s="138">
        <v>-17.381</v>
      </c>
      <c r="I62" s="70">
        <v>-1.9559999999999995</v>
      </c>
      <c r="J62" s="47">
        <v>60.239000000000004</v>
      </c>
      <c r="K62" s="138">
        <v>-32.716</v>
      </c>
      <c r="L62" s="47">
        <v>42.703</v>
      </c>
    </row>
    <row r="63" spans="1:13" ht="16.5" customHeight="1">
      <c r="A63" s="195" t="s">
        <v>44</v>
      </c>
      <c r="B63" s="195"/>
      <c r="C63" s="24"/>
      <c r="D63" s="24"/>
      <c r="E63" s="72">
        <f aca="true" t="shared" si="13" ref="E63:L63">SUM(E61:E62)</f>
        <v>-2.848999999999999</v>
      </c>
      <c r="F63" s="50">
        <f t="shared" si="13"/>
        <v>-3.552999999999998</v>
      </c>
      <c r="G63" s="74">
        <f t="shared" si="13"/>
        <v>-0.49699999999999944</v>
      </c>
      <c r="H63" s="101">
        <f t="shared" si="13"/>
        <v>-8.328</v>
      </c>
      <c r="I63" s="72">
        <f t="shared" si="13"/>
        <v>0.0950000000000002</v>
      </c>
      <c r="J63" s="50">
        <f t="shared" si="13"/>
        <v>46.51200000000001</v>
      </c>
      <c r="K63" s="101">
        <f t="shared" si="13"/>
        <v>9.502000000000002</v>
      </c>
      <c r="L63" s="50">
        <f t="shared" si="13"/>
        <v>85.077</v>
      </c>
      <c r="M63" s="129"/>
    </row>
    <row r="64" spans="1:13" ht="15" customHeight="1">
      <c r="A64" s="190" t="s">
        <v>45</v>
      </c>
      <c r="B64" s="190"/>
      <c r="C64" s="3"/>
      <c r="D64" s="3"/>
      <c r="E64" s="71">
        <v>-0.621</v>
      </c>
      <c r="F64" s="45">
        <v>-0.534</v>
      </c>
      <c r="G64" s="71">
        <v>-2.72</v>
      </c>
      <c r="H64" s="139">
        <v>-0.534</v>
      </c>
      <c r="I64" s="71">
        <v>-4.225</v>
      </c>
      <c r="J64" s="45">
        <v>-1.9500000000000002</v>
      </c>
      <c r="K64" s="139">
        <v>-3.5989999999999998</v>
      </c>
      <c r="L64" s="45">
        <v>-4.934</v>
      </c>
      <c r="M64" s="99"/>
    </row>
    <row r="65" spans="1:12" ht="15" customHeight="1">
      <c r="A65" s="191" t="s">
        <v>78</v>
      </c>
      <c r="B65" s="191"/>
      <c r="C65" s="21"/>
      <c r="D65" s="21"/>
      <c r="E65" s="70"/>
      <c r="F65" s="47"/>
      <c r="G65" s="70"/>
      <c r="H65" s="138"/>
      <c r="I65" s="70"/>
      <c r="J65" s="47">
        <v>0.158</v>
      </c>
      <c r="K65" s="138">
        <v>0.076</v>
      </c>
      <c r="L65" s="47">
        <v>0.006</v>
      </c>
    </row>
    <row r="66" spans="1:13" s="40" customFormat="1" ht="16.5" customHeight="1">
      <c r="A66" s="127" t="s">
        <v>46</v>
      </c>
      <c r="B66" s="127"/>
      <c r="C66" s="25"/>
      <c r="D66" s="25"/>
      <c r="E66" s="72">
        <f aca="true" t="shared" si="14" ref="E66:L66">SUM(E63:E65)</f>
        <v>-3.469999999999999</v>
      </c>
      <c r="F66" s="50">
        <f t="shared" si="14"/>
        <v>-4.086999999999998</v>
      </c>
      <c r="G66" s="74">
        <f t="shared" si="14"/>
        <v>-3.2169999999999996</v>
      </c>
      <c r="H66" s="101">
        <f t="shared" si="14"/>
        <v>-8.862</v>
      </c>
      <c r="I66" s="72">
        <f t="shared" si="14"/>
        <v>-4.129999999999999</v>
      </c>
      <c r="J66" s="50">
        <f t="shared" si="14"/>
        <v>44.720000000000006</v>
      </c>
      <c r="K66" s="101">
        <f t="shared" si="14"/>
        <v>5.979000000000002</v>
      </c>
      <c r="L66" s="50">
        <f t="shared" si="14"/>
        <v>80.149</v>
      </c>
      <c r="M66" s="50"/>
    </row>
    <row r="67" spans="1:12" ht="15" customHeight="1">
      <c r="A67" s="191" t="s">
        <v>47</v>
      </c>
      <c r="B67" s="191"/>
      <c r="C67" s="26"/>
      <c r="D67" s="26"/>
      <c r="E67" s="70"/>
      <c r="F67" s="47"/>
      <c r="G67" s="70"/>
      <c r="H67" s="138"/>
      <c r="I67" s="70"/>
      <c r="J67" s="47"/>
      <c r="K67" s="138"/>
      <c r="L67" s="47"/>
    </row>
    <row r="68" spans="1:13" ht="16.5" customHeight="1">
      <c r="A68" s="195" t="s">
        <v>48</v>
      </c>
      <c r="B68" s="195"/>
      <c r="C68" s="9"/>
      <c r="D68" s="9"/>
      <c r="E68" s="72">
        <f aca="true" t="shared" si="15" ref="E68:L68">SUM(E66:E67)</f>
        <v>-3.469999999999999</v>
      </c>
      <c r="F68" s="50">
        <f t="shared" si="15"/>
        <v>-4.086999999999998</v>
      </c>
      <c r="G68" s="74">
        <f t="shared" si="15"/>
        <v>-3.2169999999999996</v>
      </c>
      <c r="H68" s="101">
        <f t="shared" si="15"/>
        <v>-8.862</v>
      </c>
      <c r="I68" s="72">
        <f t="shared" si="15"/>
        <v>-4.129999999999999</v>
      </c>
      <c r="J68" s="50">
        <f t="shared" si="15"/>
        <v>44.720000000000006</v>
      </c>
      <c r="K68" s="101">
        <f t="shared" si="15"/>
        <v>5.979000000000002</v>
      </c>
      <c r="L68" s="50">
        <f t="shared" si="15"/>
        <v>80.149</v>
      </c>
      <c r="M68" s="129"/>
    </row>
    <row r="69" spans="1:12" ht="15" customHeight="1">
      <c r="A69" s="190" t="s">
        <v>49</v>
      </c>
      <c r="B69" s="190"/>
      <c r="C69" s="3"/>
      <c r="D69" s="3"/>
      <c r="E69" s="71">
        <v>3.539999999999999</v>
      </c>
      <c r="F69" s="45">
        <v>3.545</v>
      </c>
      <c r="G69" s="71">
        <v>3.2089999999999996</v>
      </c>
      <c r="H69" s="139">
        <v>8.674</v>
      </c>
      <c r="I69" s="71">
        <v>2.5650000000000004</v>
      </c>
      <c r="J69" s="45">
        <v>-33.601</v>
      </c>
      <c r="K69" s="139">
        <v>66.005</v>
      </c>
      <c r="L69" s="45">
        <v>-53.87700000000001</v>
      </c>
    </row>
    <row r="70" spans="1:12" ht="15" customHeight="1">
      <c r="A70" s="190" t="s">
        <v>50</v>
      </c>
      <c r="B70" s="190"/>
      <c r="C70" s="3"/>
      <c r="D70" s="3"/>
      <c r="E70" s="71"/>
      <c r="F70" s="45"/>
      <c r="G70" s="71"/>
      <c r="H70" s="139"/>
      <c r="I70" s="71"/>
      <c r="J70" s="45"/>
      <c r="K70" s="139"/>
      <c r="L70" s="45"/>
    </row>
    <row r="71" spans="1:12" ht="15" customHeight="1">
      <c r="A71" s="190" t="s">
        <v>51</v>
      </c>
      <c r="B71" s="190"/>
      <c r="C71" s="3"/>
      <c r="D71" s="3"/>
      <c r="E71" s="71"/>
      <c r="F71" s="45"/>
      <c r="G71" s="71"/>
      <c r="H71" s="139"/>
      <c r="I71" s="71"/>
      <c r="J71" s="45"/>
      <c r="K71" s="139">
        <v>-90</v>
      </c>
      <c r="L71" s="45"/>
    </row>
    <row r="72" spans="1:12" ht="15" customHeight="1">
      <c r="A72" s="191" t="s">
        <v>52</v>
      </c>
      <c r="B72" s="191"/>
      <c r="C72" s="21"/>
      <c r="D72" s="21"/>
      <c r="E72" s="70"/>
      <c r="F72" s="47"/>
      <c r="G72" s="70"/>
      <c r="H72" s="138"/>
      <c r="I72" s="70">
        <v>1.156</v>
      </c>
      <c r="J72" s="47">
        <v>-12.545000000000002</v>
      </c>
      <c r="K72" s="138">
        <v>-0.071</v>
      </c>
      <c r="L72" s="47">
        <v>-6.795999999999999</v>
      </c>
    </row>
    <row r="73" spans="1:13" ht="16.5" customHeight="1">
      <c r="A73" s="32" t="s">
        <v>53</v>
      </c>
      <c r="B73" s="32"/>
      <c r="C73" s="19"/>
      <c r="D73" s="19"/>
      <c r="E73" s="73">
        <f aca="true" t="shared" si="16" ref="E73:L73">SUM(E69:E72)</f>
        <v>3.539999999999999</v>
      </c>
      <c r="F73" s="141">
        <f t="shared" si="16"/>
        <v>3.545</v>
      </c>
      <c r="G73" s="78">
        <f t="shared" si="16"/>
        <v>3.2089999999999996</v>
      </c>
      <c r="H73" s="141">
        <f t="shared" si="16"/>
        <v>8.674</v>
      </c>
      <c r="I73" s="73">
        <f t="shared" si="16"/>
        <v>3.721</v>
      </c>
      <c r="J73" s="49">
        <f t="shared" si="16"/>
        <v>-46.146</v>
      </c>
      <c r="K73" s="141">
        <f t="shared" si="16"/>
        <v>-24.066000000000006</v>
      </c>
      <c r="L73" s="49">
        <f t="shared" si="16"/>
        <v>-60.67300000000001</v>
      </c>
      <c r="M73" s="129"/>
    </row>
    <row r="74" spans="1:13" ht="16.5" customHeight="1">
      <c r="A74" s="195" t="s">
        <v>54</v>
      </c>
      <c r="B74" s="195"/>
      <c r="C74" s="9"/>
      <c r="D74" s="9"/>
      <c r="E74" s="72">
        <f aca="true" t="shared" si="17" ref="E74:L74">SUM(E73+E68)</f>
        <v>0.07000000000000028</v>
      </c>
      <c r="F74" s="101">
        <f t="shared" si="17"/>
        <v>-0.541999999999998</v>
      </c>
      <c r="G74" s="74">
        <f t="shared" si="17"/>
        <v>-0.008000000000000007</v>
      </c>
      <c r="H74" s="101">
        <f t="shared" si="17"/>
        <v>-0.1880000000000006</v>
      </c>
      <c r="I74" s="72">
        <f t="shared" si="17"/>
        <v>-0.4089999999999989</v>
      </c>
      <c r="J74" s="50">
        <f t="shared" si="17"/>
        <v>-1.4259999999999948</v>
      </c>
      <c r="K74" s="101">
        <f t="shared" si="17"/>
        <v>-18.087000000000003</v>
      </c>
      <c r="L74" s="50">
        <f t="shared" si="17"/>
        <v>19.475999999999992</v>
      </c>
      <c r="M74" s="129"/>
    </row>
    <row r="75" spans="1:12" ht="15" customHeight="1">
      <c r="A75" s="9"/>
      <c r="B75" s="9"/>
      <c r="C75" s="9"/>
      <c r="D75" s="9"/>
      <c r="E75" s="45"/>
      <c r="F75" s="45"/>
      <c r="G75" s="46"/>
      <c r="H75" s="46"/>
      <c r="I75" s="46"/>
      <c r="J75" s="45"/>
      <c r="K75" s="45"/>
      <c r="L75" s="45"/>
    </row>
    <row r="76" spans="1:12" ht="12.75" customHeight="1">
      <c r="A76" s="63"/>
      <c r="B76" s="53"/>
      <c r="C76" s="55"/>
      <c r="D76" s="55"/>
      <c r="E76" s="56">
        <f>E$3</f>
        <v>2013</v>
      </c>
      <c r="F76" s="56">
        <f aca="true" t="shared" si="18" ref="F76:L76">F$3</f>
        <v>2012</v>
      </c>
      <c r="G76" s="56">
        <f>G$3</f>
        <v>2013</v>
      </c>
      <c r="H76" s="56">
        <f>H$3</f>
        <v>2012</v>
      </c>
      <c r="I76" s="56">
        <f t="shared" si="18"/>
        <v>2012</v>
      </c>
      <c r="J76" s="56">
        <f t="shared" si="18"/>
        <v>2011</v>
      </c>
      <c r="K76" s="56">
        <f t="shared" si="18"/>
        <v>2010</v>
      </c>
      <c r="L76" s="56">
        <f t="shared" si="18"/>
        <v>2009</v>
      </c>
    </row>
    <row r="77" spans="1:12" ht="12.75" customHeight="1">
      <c r="A77" s="57"/>
      <c r="B77" s="57"/>
      <c r="C77" s="55"/>
      <c r="D77" s="55"/>
      <c r="E77" s="56" t="str">
        <f>E$4</f>
        <v>Q2</v>
      </c>
      <c r="F77" s="56" t="str">
        <f>F$4</f>
        <v>Q2</v>
      </c>
      <c r="G77" s="56" t="str">
        <f>G$4</f>
        <v>Q1-2</v>
      </c>
      <c r="H77" s="56" t="str">
        <f>H$4</f>
        <v>Q1-2</v>
      </c>
      <c r="I77" s="56"/>
      <c r="J77" s="56">
        <f>IF(J$4="","",J$4)</f>
      </c>
      <c r="K77" s="56"/>
      <c r="L77" s="56"/>
    </row>
    <row r="78" spans="1:12" s="16" customFormat="1" ht="15" customHeight="1">
      <c r="A78" s="63" t="s">
        <v>55</v>
      </c>
      <c r="B78" s="62"/>
      <c r="C78" s="58"/>
      <c r="D78" s="58"/>
      <c r="E78" s="59"/>
      <c r="F78" s="59"/>
      <c r="G78" s="59"/>
      <c r="H78" s="59"/>
      <c r="I78" s="59"/>
      <c r="J78" s="59"/>
      <c r="K78" s="59"/>
      <c r="L78" s="59">
        <f>IF(L$5=0,"",L$5)</f>
      </c>
    </row>
    <row r="79" ht="1.5" customHeight="1"/>
    <row r="80" spans="1:12" ht="15" customHeight="1">
      <c r="A80" s="190" t="s">
        <v>56</v>
      </c>
      <c r="B80" s="190"/>
      <c r="C80" s="6"/>
      <c r="D80" s="6"/>
      <c r="E80" s="64">
        <f>IF(E7=0,"-",IF(E14=0,"-",(E14/E7))*100)</f>
        <v>-5.280005567056968</v>
      </c>
      <c r="F80" s="51">
        <f>IF(F14=0,"-",IF(F7=0,"-",F14/F7))*100</f>
        <v>1.1547079701018677</v>
      </c>
      <c r="G80" s="64">
        <f>IF(G7=0,"",IF(G14=0,"",(G14/G7))*100)</f>
        <v>-1.8362650008219679</v>
      </c>
      <c r="H80" s="100">
        <f>IF(H7=0,"",IF(H14=0,"",(H14/H7))*100)</f>
        <v>7.690515525056117</v>
      </c>
      <c r="I80" s="98">
        <f>IF(I14=0,"-",IF(I7=0,"-",I14/I7))*100</f>
        <v>2.550079538638641</v>
      </c>
      <c r="J80" s="51">
        <f>IF(J14=0,"-",IF(J7=0,"-",J14/J7))*100</f>
        <v>-1.4137932099623516</v>
      </c>
      <c r="K80" s="148">
        <f>IF(K14=0,"-",IF(K7=0,"-",K14/K7))*100</f>
        <v>11.29765815615733</v>
      </c>
      <c r="L80" s="51">
        <f>IF(L14=0,"-",IF(L7=0,"-",L14/L7)*100)</f>
        <v>13.033033187020562</v>
      </c>
    </row>
    <row r="81" spans="1:12" ht="15" customHeight="1">
      <c r="A81" s="190" t="s">
        <v>57</v>
      </c>
      <c r="B81" s="190"/>
      <c r="C81" s="6"/>
      <c r="D81" s="6"/>
      <c r="E81" s="64">
        <f aca="true" t="shared" si="19" ref="E81:L81">IF(E20=0,"-",IF(E7=0,"-",E20/E7)*100)</f>
        <v>-6.1411596875489565</v>
      </c>
      <c r="F81" s="51">
        <f t="shared" si="19"/>
        <v>0.7474526095418506</v>
      </c>
      <c r="G81" s="64">
        <f>IF(G20=0,"-",IF(G7=0,"-",G20/G7)*100)</f>
        <v>-2.6730231793522985</v>
      </c>
      <c r="H81" s="100">
        <f t="shared" si="19"/>
        <v>6.921675774134779</v>
      </c>
      <c r="I81" s="64">
        <f>IF(I20=0,"-",IF(I7=0,"-",I20/I7)*100)</f>
        <v>1.7781635701858627</v>
      </c>
      <c r="J81" s="51">
        <f>IF(J20=0,"-",IF(J7=0,"-",J20/J7)*100)</f>
        <v>-0.5210987863680363</v>
      </c>
      <c r="K81" s="100">
        <f t="shared" si="19"/>
        <v>11.13622793848453</v>
      </c>
      <c r="L81" s="51">
        <f t="shared" si="19"/>
        <v>10.338382491693002</v>
      </c>
    </row>
    <row r="82" spans="1:12" ht="15" customHeight="1">
      <c r="A82" s="190" t="s">
        <v>58</v>
      </c>
      <c r="B82" s="190"/>
      <c r="C82" s="7"/>
      <c r="D82" s="7"/>
      <c r="E82" s="64" t="s">
        <v>8</v>
      </c>
      <c r="F82" s="52" t="s">
        <v>8</v>
      </c>
      <c r="G82" s="64" t="s">
        <v>8</v>
      </c>
      <c r="H82" s="100" t="s">
        <v>8</v>
      </c>
      <c r="I82" s="64">
        <f>IF((I47=0),"-",(I24/((I47+J47)/2)*100))</f>
        <v>7.00070468738609</v>
      </c>
      <c r="J82" s="51">
        <f>IF((J47=0),"-",(J24/((J47+K47)/2)*100))</f>
        <v>-29.106102253985732</v>
      </c>
      <c r="K82" s="100">
        <f>IF((K47=0),"-",(K24/((K47+L47)/2)*100))</f>
        <v>23.69600286789752</v>
      </c>
      <c r="L82" s="51">
        <v>29.1</v>
      </c>
    </row>
    <row r="83" spans="1:12" ht="15" customHeight="1">
      <c r="A83" s="190" t="s">
        <v>59</v>
      </c>
      <c r="B83" s="190"/>
      <c r="C83" s="7"/>
      <c r="D83" s="7"/>
      <c r="E83" s="64" t="s">
        <v>8</v>
      </c>
      <c r="F83" s="52" t="s">
        <v>8</v>
      </c>
      <c r="G83" s="64" t="s">
        <v>8</v>
      </c>
      <c r="H83" s="100" t="s">
        <v>8</v>
      </c>
      <c r="I83" s="64">
        <f>IF((I47=0),"-",((I17+I18)/((I47+I48+I49+I51+J47+J48+J49+J51)/2)*100))</f>
        <v>8.085736347942413</v>
      </c>
      <c r="J83" s="51">
        <f>IF((J47=0),"-",((J17+J18)/((J47+J48+J49+J51+K47+K48+K49+K51)/2)*100))</f>
        <v>1.4332104505280439</v>
      </c>
      <c r="K83" s="100">
        <f>IF((K47=0),"-",((K17+K18)/((K47+K48+K49+K51+L47+L48+L49+L51)/2)*100))</f>
        <v>33.493689754900764</v>
      </c>
      <c r="L83" s="52">
        <v>32.9</v>
      </c>
    </row>
    <row r="84" spans="1:12" ht="15" customHeight="1">
      <c r="A84" s="190" t="s">
        <v>60</v>
      </c>
      <c r="B84" s="190"/>
      <c r="C84" s="6"/>
      <c r="D84" s="6"/>
      <c r="E84" s="68" t="str">
        <f>IF(E47=0,"-",((E47+E48)/E55*100))</f>
        <v>-</v>
      </c>
      <c r="F84" s="52" t="s">
        <v>8</v>
      </c>
      <c r="G84" s="68">
        <f aca="true" t="shared" si="20" ref="G84:L84">IF(G47=0,"-",((G47+G48)/G55*100))</f>
        <v>23.571930354208884</v>
      </c>
      <c r="H84" s="102">
        <f t="shared" si="20"/>
        <v>25.935337281224108</v>
      </c>
      <c r="I84" s="68">
        <f t="shared" si="20"/>
        <v>25.61964397422427</v>
      </c>
      <c r="J84" s="178">
        <f t="shared" si="20"/>
        <v>22.837254042608905</v>
      </c>
      <c r="K84" s="102">
        <f t="shared" si="20"/>
        <v>19.00273673506012</v>
      </c>
      <c r="L84" s="93">
        <f t="shared" si="20"/>
        <v>49.784753363228695</v>
      </c>
    </row>
    <row r="85" spans="1:12" ht="15" customHeight="1">
      <c r="A85" s="190" t="s">
        <v>61</v>
      </c>
      <c r="B85" s="190"/>
      <c r="C85" s="6"/>
      <c r="D85" s="6"/>
      <c r="E85" s="65" t="str">
        <f>IF((E51+E49-E43-E41-E37)=0,"-",(E51+E49-E43-E41-E37))</f>
        <v>-</v>
      </c>
      <c r="F85" s="52" t="s">
        <v>8</v>
      </c>
      <c r="G85" s="65">
        <f aca="true" t="shared" si="21" ref="G85:L85">IF((G51+G49-G43-G41-G37)=0,"-",(G51+G49-G43-G41-G37))</f>
        <v>64.473</v>
      </c>
      <c r="H85" s="103">
        <f t="shared" si="21"/>
        <v>66.827</v>
      </c>
      <c r="I85" s="65">
        <f t="shared" si="21"/>
        <v>61.256</v>
      </c>
      <c r="J85" s="1">
        <f t="shared" si="21"/>
        <v>58.282000000000004</v>
      </c>
      <c r="K85" s="103">
        <f t="shared" si="21"/>
        <v>84.684</v>
      </c>
      <c r="L85" s="1">
        <f t="shared" si="21"/>
        <v>0.3290000000000006</v>
      </c>
    </row>
    <row r="86" spans="1:12" ht="15" customHeight="1">
      <c r="A86" s="190" t="s">
        <v>62</v>
      </c>
      <c r="B86" s="190"/>
      <c r="C86" s="3"/>
      <c r="D86" s="3"/>
      <c r="E86" s="66" t="str">
        <f>IF((E47=0),"-",((E51+E49)/(E47+E48)))</f>
        <v>-</v>
      </c>
      <c r="F86" s="52" t="s">
        <v>8</v>
      </c>
      <c r="G86" s="66">
        <f aca="true" t="shared" si="22" ref="G86:L86">IF((G47=0),"-",((G51+G49)/(G47+G48)))</f>
        <v>1.6009211595773496</v>
      </c>
      <c r="H86" s="104">
        <f t="shared" si="22"/>
        <v>1.4301252750973419</v>
      </c>
      <c r="I86" s="66">
        <f t="shared" si="22"/>
        <v>1.4648080980489766</v>
      </c>
      <c r="J86" s="33">
        <f t="shared" si="22"/>
        <v>1.4760860354410186</v>
      </c>
      <c r="K86" s="104">
        <f t="shared" si="22"/>
        <v>1.7045271214118474</v>
      </c>
      <c r="L86" s="2">
        <f t="shared" si="22"/>
        <v>0.17058351484580994</v>
      </c>
    </row>
    <row r="87" spans="1:12" ht="15" customHeight="1">
      <c r="A87" s="191" t="s">
        <v>63</v>
      </c>
      <c r="B87" s="191"/>
      <c r="C87" s="21"/>
      <c r="D87" s="21"/>
      <c r="E87" s="67" t="s">
        <v>8</v>
      </c>
      <c r="F87" s="17" t="s">
        <v>8</v>
      </c>
      <c r="G87" s="67" t="s">
        <v>8</v>
      </c>
      <c r="H87" s="149" t="s">
        <v>8</v>
      </c>
      <c r="I87" s="67">
        <v>136</v>
      </c>
      <c r="J87" s="17">
        <v>176</v>
      </c>
      <c r="K87" s="149">
        <v>177</v>
      </c>
      <c r="L87" s="17">
        <v>166</v>
      </c>
    </row>
    <row r="88" spans="1:12" ht="15" customHeight="1">
      <c r="A88" s="121" t="s">
        <v>123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</row>
    <row r="89" spans="1:12" ht="15">
      <c r="A89" s="122"/>
      <c r="B89" s="122"/>
      <c r="C89" s="122"/>
      <c r="D89" s="122"/>
      <c r="E89" s="123"/>
      <c r="F89" s="123"/>
      <c r="G89" s="122"/>
      <c r="H89" s="122"/>
      <c r="I89" s="122"/>
      <c r="J89" s="123"/>
      <c r="K89" s="123"/>
      <c r="L89" s="123"/>
    </row>
    <row r="90" spans="1:12" ht="15">
      <c r="A90" s="122"/>
      <c r="B90" s="122"/>
      <c r="C90" s="122"/>
      <c r="D90" s="122"/>
      <c r="E90" s="123"/>
      <c r="F90" s="123"/>
      <c r="G90" s="122"/>
      <c r="H90" s="122"/>
      <c r="I90" s="122"/>
      <c r="J90" s="123"/>
      <c r="K90" s="123"/>
      <c r="L90" s="123"/>
    </row>
    <row r="91" spans="1:12" ht="15">
      <c r="A91" s="20"/>
      <c r="B91" s="20"/>
      <c r="C91" s="20"/>
      <c r="D91" s="20"/>
      <c r="E91" s="20"/>
      <c r="F91" s="20"/>
      <c r="G91" s="43"/>
      <c r="H91" s="43"/>
      <c r="I91" s="43"/>
      <c r="J91" s="20"/>
      <c r="K91" s="20"/>
      <c r="L91" s="20"/>
    </row>
    <row r="92" spans="1:12" ht="15">
      <c r="A92" s="20"/>
      <c r="B92" s="20"/>
      <c r="C92" s="20"/>
      <c r="D92" s="20"/>
      <c r="E92" s="20"/>
      <c r="F92" s="20"/>
      <c r="G92" s="43"/>
      <c r="H92" s="43"/>
      <c r="I92" s="43"/>
      <c r="J92" s="20"/>
      <c r="K92" s="20"/>
      <c r="L92" s="20"/>
    </row>
    <row r="93" spans="1:12" ht="15">
      <c r="A93" s="20"/>
      <c r="B93" s="20"/>
      <c r="C93" s="20"/>
      <c r="D93" s="20"/>
      <c r="E93" s="20"/>
      <c r="F93" s="20"/>
      <c r="G93" s="43"/>
      <c r="H93" s="43"/>
      <c r="I93" s="43"/>
      <c r="J93" s="20"/>
      <c r="K93" s="20"/>
      <c r="L93" s="20"/>
    </row>
    <row r="94" spans="1:12" ht="15">
      <c r="A94" s="20"/>
      <c r="B94" s="20"/>
      <c r="C94" s="20"/>
      <c r="D94" s="20"/>
      <c r="E94" s="20"/>
      <c r="F94" s="20"/>
      <c r="G94" s="43"/>
      <c r="H94" s="43"/>
      <c r="I94" s="43"/>
      <c r="J94" s="20"/>
      <c r="K94" s="20"/>
      <c r="L94" s="20"/>
    </row>
    <row r="95" spans="1:12" ht="15">
      <c r="A95" s="20"/>
      <c r="B95" s="20"/>
      <c r="C95" s="20"/>
      <c r="D95" s="20"/>
      <c r="E95" s="20"/>
      <c r="F95" s="20"/>
      <c r="G95" s="43"/>
      <c r="H95" s="43"/>
      <c r="I95" s="43"/>
      <c r="J95" s="20"/>
      <c r="K95" s="20"/>
      <c r="L95" s="20"/>
    </row>
    <row r="96" spans="1:12" ht="15">
      <c r="A96" s="20"/>
      <c r="B96" s="20"/>
      <c r="C96" s="20"/>
      <c r="D96" s="20"/>
      <c r="E96" s="20"/>
      <c r="F96" s="20"/>
      <c r="G96" s="43"/>
      <c r="H96" s="43"/>
      <c r="I96" s="43"/>
      <c r="J96" s="20"/>
      <c r="K96" s="20"/>
      <c r="L96" s="20"/>
    </row>
    <row r="97" spans="1:12" ht="15">
      <c r="A97" s="20"/>
      <c r="B97" s="20"/>
      <c r="C97" s="20"/>
      <c r="D97" s="20"/>
      <c r="E97" s="20"/>
      <c r="F97" s="20"/>
      <c r="G97" s="43"/>
      <c r="H97" s="43"/>
      <c r="I97" s="43"/>
      <c r="J97" s="20"/>
      <c r="K97" s="20"/>
      <c r="L97" s="20"/>
    </row>
    <row r="98" spans="1:12" ht="15">
      <c r="A98" s="20"/>
      <c r="B98" s="20"/>
      <c r="C98" s="20"/>
      <c r="D98" s="20"/>
      <c r="E98" s="20"/>
      <c r="F98" s="20"/>
      <c r="G98" s="43"/>
      <c r="H98" s="43"/>
      <c r="I98" s="43"/>
      <c r="J98" s="20"/>
      <c r="K98" s="20"/>
      <c r="L98" s="20"/>
    </row>
    <row r="99" spans="1:12" ht="15">
      <c r="A99" s="20"/>
      <c r="B99" s="20"/>
      <c r="C99" s="20"/>
      <c r="D99" s="20"/>
      <c r="E99" s="20"/>
      <c r="F99" s="20"/>
      <c r="G99" s="43"/>
      <c r="H99" s="43"/>
      <c r="I99" s="43"/>
      <c r="J99" s="20"/>
      <c r="K99" s="20"/>
      <c r="L99" s="20"/>
    </row>
    <row r="100" spans="1:12" ht="15">
      <c r="A100" s="20"/>
      <c r="B100" s="20"/>
      <c r="C100" s="20"/>
      <c r="D100" s="20"/>
      <c r="E100" s="20"/>
      <c r="F100" s="20"/>
      <c r="G100" s="43"/>
      <c r="H100" s="43"/>
      <c r="I100" s="43"/>
      <c r="J100" s="20"/>
      <c r="K100" s="20"/>
      <c r="L100" s="20"/>
    </row>
    <row r="101" spans="1:12" ht="15">
      <c r="A101" s="20"/>
      <c r="B101" s="20"/>
      <c r="C101" s="20"/>
      <c r="D101" s="20"/>
      <c r="E101" s="20"/>
      <c r="F101" s="20"/>
      <c r="G101" s="43"/>
      <c r="H101" s="43"/>
      <c r="I101" s="43"/>
      <c r="J101" s="20"/>
      <c r="K101" s="20"/>
      <c r="L101" s="20"/>
    </row>
    <row r="102" spans="1:12" ht="15">
      <c r="A102" s="20"/>
      <c r="B102" s="20"/>
      <c r="C102" s="20"/>
      <c r="D102" s="20"/>
      <c r="E102" s="20"/>
      <c r="F102" s="20"/>
      <c r="G102" s="43"/>
      <c r="H102" s="43"/>
      <c r="I102" s="43"/>
      <c r="J102" s="20"/>
      <c r="K102" s="20"/>
      <c r="L102" s="20"/>
    </row>
  </sheetData>
  <sheetProtection/>
  <mergeCells count="21">
    <mergeCell ref="A67:B67"/>
    <mergeCell ref="A68:B68"/>
    <mergeCell ref="A69:B69"/>
    <mergeCell ref="A70:B70"/>
    <mergeCell ref="A71:B71"/>
    <mergeCell ref="A1:L1"/>
    <mergeCell ref="A61:B61"/>
    <mergeCell ref="A62:B62"/>
    <mergeCell ref="A63:B63"/>
    <mergeCell ref="A64:B64"/>
    <mergeCell ref="A86:B86"/>
    <mergeCell ref="A72:B72"/>
    <mergeCell ref="A74:B74"/>
    <mergeCell ref="A80:B80"/>
    <mergeCell ref="A65:B65"/>
    <mergeCell ref="A87:B87"/>
    <mergeCell ref="A81:B81"/>
    <mergeCell ref="A82:B82"/>
    <mergeCell ref="A84:B84"/>
    <mergeCell ref="A85:B85"/>
    <mergeCell ref="A83:B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ExOpen Systems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Leffler</dc:creator>
  <cp:keywords/>
  <dc:description/>
  <cp:lastModifiedBy>Maria Glifberg</cp:lastModifiedBy>
  <cp:lastPrinted>2013-08-14T10:59:50Z</cp:lastPrinted>
  <dcterms:created xsi:type="dcterms:W3CDTF">2009-05-12T14:09:20Z</dcterms:created>
  <dcterms:modified xsi:type="dcterms:W3CDTF">2013-08-14T14:07:11Z</dcterms:modified>
  <cp:category/>
  <cp:version/>
  <cp:contentType/>
  <cp:contentStatus/>
</cp:coreProperties>
</file>