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5480" windowHeight="11520" tabRatio="78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Finnkino" sheetId="9" r:id="rId9"/>
    <sheet name="GS-Hydro" sheetId="10" r:id="rId10"/>
    <sheet name="Hafa" sheetId="11" r:id="rId11"/>
    <sheet name="HL Display " sheetId="12" r:id="rId12"/>
    <sheet name="Inwido" sheetId="13" r:id="rId13"/>
    <sheet name="Jøtul" sheetId="14" r:id="rId14"/>
    <sheet name="Kvarndammen" sheetId="15" r:id="rId15"/>
    <sheet name="Lindab" sheetId="16" r:id="rId16"/>
    <sheet name="Mobile Climate Control" sheetId="17" r:id="rId17"/>
    <sheet name="SB Seating" sheetId="18" r:id="rId18"/>
    <sheet name="Stofa " sheetId="19" r:id="rId19"/>
  </sheets>
  <definedNames>
    <definedName name="_xlnm.Print_Area" localSheetId="0">'AH Industries '!$E$1:$N$90</definedName>
    <definedName name="_xlnm.Print_Area" localSheetId="1">'Anticimex'!$E$1:$O$91</definedName>
    <definedName name="_xlnm.Print_Area" localSheetId="2">'Arcus'!$E$1:$O$91</definedName>
    <definedName name="_xlnm.Print_Area" localSheetId="3">'Biolin'!$E$1:$O$92</definedName>
    <definedName name="_xlnm.Print_Area" localSheetId="4">'Bisnode'!$E$1:$N$95</definedName>
    <definedName name="_xlnm.Print_Area" localSheetId="5">'Contex'!$E$1:$N$90</definedName>
    <definedName name="_xlnm.Print_Area" localSheetId="6">'DIAB'!$E$1:$N$90</definedName>
    <definedName name="_xlnm.Print_Area" localSheetId="7">'Euromaint'!$E$1:$O$92</definedName>
    <definedName name="_xlnm.Print_Area" localSheetId="8">'Finnkino'!$E$1:$N$92</definedName>
    <definedName name="_xlnm.Print_Area" localSheetId="9">'GS-Hydro'!$E$1:$N$90</definedName>
    <definedName name="_xlnm.Print_Area" localSheetId="10">'Hafa'!$E$1:$N$88</definedName>
    <definedName name="_xlnm.Print_Area" localSheetId="11">'HL Display '!$E$1:$O$90</definedName>
    <definedName name="_xlnm.Print_Area" localSheetId="12">'Inwido'!$E$1:$N$91</definedName>
    <definedName name="_xlnm.Print_Area" localSheetId="13">'Jøtul'!$E$1:$N$91</definedName>
    <definedName name="_xlnm.Print_Area" localSheetId="14">'Kvarndammen'!$E$1:$O$92</definedName>
    <definedName name="_xlnm.Print_Area" localSheetId="15">'Lindab'!$E$1:$N$89</definedName>
    <definedName name="_xlnm.Print_Area" localSheetId="16">'Mobile Climate Control'!$E$1:$N$90</definedName>
    <definedName name="_xlnm.Print_Area" localSheetId="17">'SB Seating'!$E$1:$N$91</definedName>
    <definedName name="_xlnm.Print_Area" localSheetId="18">'Stofa '!$E$1:$O$91</definedName>
  </definedNames>
  <calcPr fullCalcOnLoad="1"/>
</workbook>
</file>

<file path=xl/sharedStrings.xml><?xml version="1.0" encoding="utf-8"?>
<sst xmlns="http://schemas.openxmlformats.org/spreadsheetml/2006/main" count="3922" uniqueCount="159">
  <si>
    <t xml:space="preserve"> </t>
  </si>
  <si>
    <t>EBITDA</t>
  </si>
  <si>
    <t>EBITA</t>
  </si>
  <si>
    <t>EBIT</t>
  </si>
  <si>
    <t xml:space="preserve">EBT </t>
  </si>
  <si>
    <t>891000+891500+897000+894000</t>
  </si>
  <si>
    <t>107000+107090</t>
  </si>
  <si>
    <t>Goodwill</t>
  </si>
  <si>
    <t>101000+101090+102000+102090+103000+103090+104000+104090+105000+105090+106000+106090+108000+108090+108500+108590+109000+109090</t>
  </si>
  <si>
    <t>111000+111090+113000+112090+123000+113090+111500+111590+116000+116050+123100+123150+122000</t>
  </si>
  <si>
    <t>132000+132050+132200+134200+135400+135600+138100</t>
  </si>
  <si>
    <t>140000+140100+140200</t>
  </si>
  <si>
    <t>167400+166000+166050+166200+167200+168200</t>
  </si>
  <si>
    <t>182000+190000</t>
  </si>
  <si>
    <t>911400+911500+945100+911600</t>
  </si>
  <si>
    <t>940200+912700+940400+940600</t>
  </si>
  <si>
    <t>940300+940100+940500</t>
  </si>
  <si>
    <t>914200+914201</t>
  </si>
  <si>
    <t>Hafa Bathroom Group</t>
  </si>
  <si>
    <t>HL Display</t>
  </si>
  <si>
    <t>Lindab</t>
  </si>
  <si>
    <t>1)</t>
  </si>
  <si>
    <t/>
  </si>
  <si>
    <t>-</t>
  </si>
  <si>
    <t>221100+221900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</si>
  <si>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</si>
  <si>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</si>
  <si>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</si>
  <si>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</si>
  <si>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</si>
  <si>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</si>
  <si>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</si>
  <si>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</si>
  <si>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</si>
  <si>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</si>
  <si>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</si>
  <si>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</si>
  <si>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</si>
  <si>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</si>
  <si>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</si>
  <si>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</si>
  <si>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</si>
  <si>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</si>
  <si>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</si>
  <si>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</si>
  <si>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</si>
  <si>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</si>
  <si>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</si>
  <si>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</si>
  <si>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</si>
  <si>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</si>
  <si>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</si>
  <si>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</si>
  <si>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</si>
  <si>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</si>
  <si>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</si>
  <si>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</si>
  <si>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</si>
  <si>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</si>
  <si>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</si>
  <si>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</si>
  <si>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</si>
  <si>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</si>
  <si>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</si>
  <si>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</si>
  <si>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</si>
  <si>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</si>
  <si>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</si>
  <si>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</si>
  <si>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</si>
  <si>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</si>
  <si>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</si>
  <si>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</si>
  <si>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</si>
  <si>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</si>
  <si>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</si>
  <si>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</si>
  <si>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</si>
  <si>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</si>
  <si>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</si>
  <si>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</si>
  <si>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237700+284510</t>
  </si>
  <si>
    <t>919800+913800</t>
  </si>
  <si>
    <t>2)</t>
  </si>
  <si>
    <t>3)</t>
  </si>
  <si>
    <t>781081+781061+781501+781070+781051+781091+772120+772110+772130+772140+772150+772200+772115+772125+772135+772145+772155+772500</t>
  </si>
  <si>
    <t>MDKK</t>
  </si>
  <si>
    <t>MNOK</t>
  </si>
  <si>
    <t>MUSD</t>
  </si>
  <si>
    <t>MEUR</t>
  </si>
  <si>
    <t>AH Industries</t>
  </si>
  <si>
    <t>Anticimex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</si>
  <si>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</si>
  <si>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</si>
  <si>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</si>
  <si>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</si>
  <si>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</si>
  <si>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</si>
  <si>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Contex Group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</si>
  <si>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</si>
  <si>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</si>
  <si>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</si>
  <si>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</si>
  <si>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</si>
  <si>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</si>
  <si>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</si>
  <si>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</si>
  <si>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</si>
  <si>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</si>
  <si>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Stofa</t>
  </si>
  <si>
    <t>Biolin Scientific</t>
  </si>
  <si>
    <t>Arcus-Gruppen</t>
  </si>
  <si>
    <t>KVD Kvarndammen</t>
  </si>
  <si>
    <t>Mobile Climate Control</t>
  </si>
  <si>
    <t>1) Resultatet och medelantal anställda 2009 och 2010 är proformerat med hänsyn till förvärv av RM Group.</t>
  </si>
  <si>
    <t>1) GS-Hydro refinansierades i september 2008. Resultatet för 2008 är proformerat med hänsyn till ny finansiering och koncernstruktur.</t>
  </si>
  <si>
    <t>301100+302100+302200+302350+302300+302400</t>
  </si>
  <si>
    <t>303100+401100+720000+750000+769000+760000+500000+510000+519100+519900+540000+550000+560000+580000+590000+600000+610000+620000+630000+640000+645000+645100+650000+690000+690200+790010</t>
  </si>
  <si>
    <t>391100+397100+397400+397200+397500+397300+397600+399900+799100+799200+793000+790000+690100+789900+799000</t>
  </si>
  <si>
    <t>791000+817100+811110+800000</t>
  </si>
  <si>
    <t>792000+802100+802110+801100+811100+812100+797200</t>
  </si>
  <si>
    <t>772000+772300+772350+772360+772400+772600+772700+772800+773010+773030+777000+782200+807100+773020+773015+773025+773035+781110+781080+782100+781060+781120+781130+783200+781090+782400+782500+781050+781500+783600</t>
  </si>
  <si>
    <t>772100+781000</t>
  </si>
  <si>
    <t>821000+836200+821020+826300+826400+821100+822100+839000+833000+823500+829901+825100+826200+831100+836300+834000+839100+843100+849100</t>
  </si>
  <si>
    <t>841000+846300+846110+846120+843000+849000+849200+827100+827101+823000+839200+846100+839800+829900+846200</t>
  </si>
  <si>
    <t>131100+133100+135300+132300+134300+135100+135500+135700+137800+138700+138900+181000+126000</t>
  </si>
  <si>
    <t>151000+166300+167300+168400+148000+168500+170000+170050+164000+168900</t>
  </si>
  <si>
    <t>208100+208200+208450+208400+209900+209200+209100+235030+235040+208300+208800+233520+233530+284501+284502</t>
  </si>
  <si>
    <t>228000+228500+229000+241105+241110+241100+225100</t>
  </si>
  <si>
    <t>235000+235010+235020+236200+237200+237600+238000+241000+233100+233500+233510+286200+287200+284600+284000+231000+234000</t>
  </si>
  <si>
    <t>236300+237300+237500+237800+239900+242000+244000+286300+287300+251000+299000+284550+284500+244010+289900+225900+299900</t>
  </si>
  <si>
    <t>945500-932400-932500+910400+910600+910601+910700+910900-791000+897000+811100+911101+911200+911300</t>
  </si>
  <si>
    <t>'-974101-974102-974103-974104-974105-974106-974107-974108-974109-974125-974126-974127-974128-974129-974130-974131-974132-974133-974147-974148-974149-974150+974134+974112+974136+974137+974138+974139+974140+974141+974142+974143+974144+974145+974111+974113+974114+974115+974116+974117+974118+974119+974120+974121+974122+974171+974173+974183-974160</t>
  </si>
  <si>
    <t>914202+914203+913400+913700+913801+913802+913803</t>
  </si>
  <si>
    <t>Finnkino</t>
  </si>
  <si>
    <t>Euromaint</t>
  </si>
  <si>
    <t xml:space="preserve">    augusti 2011, ny finansiering samt avveckling av Farfield.</t>
  </si>
  <si>
    <t>1) Resultatet för 2011 och 2010 är proformerat med hänsyn till avvecklad verksamhet i Danmark.</t>
  </si>
  <si>
    <t>Q1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</si>
  <si>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</si>
  <si>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</si>
  <si>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</si>
  <si>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</si>
  <si>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</si>
  <si>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1) Resultatet 2010 och 2011 är proformerat med hänsyn till ny finansiering.</t>
  </si>
  <si>
    <t>2) Exklusive ränta på aktieägarlån.</t>
  </si>
  <si>
    <t>3) I eget kapital ingår per 2012-03-31 aktieägarlån med 385 Mkr.</t>
  </si>
  <si>
    <t>3) I eget kapital per 2012-03-31 ingår aktieägarlån med 462 Mkr.</t>
  </si>
  <si>
    <t>1) Resultatet 2010 och 2011 är proformerat med hänsyn till Ratos förvärv.</t>
  </si>
  <si>
    <t>1) Resultatet 2009 och 2010 är proformerat men hänsyn till ny koncern- och kapitalstruktur.</t>
  </si>
  <si>
    <t>1) Finansiella kostnader exklusive ränta på aktieägarlån.</t>
  </si>
  <si>
    <t>1) Resultatet 2009 och 2010 är proformerat med hänsyn till Ratos förvärv.</t>
  </si>
  <si>
    <t>2) Resultatet 2008, 2009 och 2010 är justerat avseende återlagda goodwillavskrivningar.</t>
  </si>
  <si>
    <t>1) I resultatet 2008 ingår ACME fr o m 1 september.</t>
  </si>
  <si>
    <t>2) I eget kapital per 2012-03-31 ingår aktieägarlån med 605 MNOK.</t>
  </si>
  <si>
    <t>1) Resultatet för Contex är proformerat med hänsyn till försäljning av Z Corporation och Vidar Systems samt ny finansiering.</t>
  </si>
  <si>
    <t xml:space="preserve">1) Resultatet och medelantal anställda 2010 och 2011 är proformerat med hänsyn till ny koncernstruktur, förvärv av Sophion Bioscience i </t>
  </si>
  <si>
    <t>1) Resultatet för 2008 och 2009 är proformerat med hänsyn till avvecklad verksamhet i UK/Irland 2009.</t>
  </si>
  <si>
    <t>3) I eget kapital ingår per 2012-03-31 aktieägarlån med 1 245 Mkr.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</si>
</sst>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52"/>
      <name val="Calibri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8"/>
      <color indexed="5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8"/>
      <color rgb="FFFA7D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42" fillId="0" borderId="4" xfId="46" applyAlignment="1">
      <alignment horizontal="left"/>
    </xf>
    <xf numFmtId="0" fontId="15" fillId="0" borderId="4" xfId="46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4" xfId="46" applyFont="1" applyAlignment="1">
      <alignment horizontal="left"/>
    </xf>
    <xf numFmtId="0" fontId="51" fillId="0" borderId="0" xfId="0" applyFont="1" applyAlignment="1">
      <alignment/>
    </xf>
    <xf numFmtId="0" fontId="3" fillId="0" borderId="0" xfId="0" applyFont="1" applyAlignment="1">
      <alignment vertical="top"/>
    </xf>
    <xf numFmtId="0" fontId="18" fillId="0" borderId="4" xfId="46" applyFont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51" fillId="34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right" vertical="center"/>
    </xf>
    <xf numFmtId="1" fontId="10" fillId="35" borderId="0" xfId="0" applyNumberFormat="1" applyFont="1" applyFill="1" applyBorder="1" applyAlignment="1">
      <alignment horizontal="right" vertical="center" wrapText="1"/>
    </xf>
    <xf numFmtId="0" fontId="10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left"/>
    </xf>
    <xf numFmtId="1" fontId="10" fillId="35" borderId="0" xfId="0" applyNumberFormat="1" applyFont="1" applyFill="1" applyBorder="1" applyAlignment="1">
      <alignment horizontal="right" vertical="top" wrapText="1"/>
    </xf>
    <xf numFmtId="1" fontId="14" fillId="35" borderId="0" xfId="0" applyNumberFormat="1" applyFont="1" applyFill="1" applyBorder="1" applyAlignment="1">
      <alignment horizontal="right" vertical="top" wrapText="1"/>
    </xf>
    <xf numFmtId="0" fontId="14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 vertical="top"/>
    </xf>
    <xf numFmtId="0" fontId="14" fillId="35" borderId="0" xfId="0" applyFont="1" applyFill="1" applyBorder="1" applyAlignment="1">
      <alignment horizontal="right" vertical="top"/>
    </xf>
    <xf numFmtId="0" fontId="10" fillId="35" borderId="0" xfId="0" applyFont="1" applyFill="1" applyBorder="1" applyAlignment="1">
      <alignment horizontal="left" vertical="center"/>
    </xf>
    <xf numFmtId="164" fontId="2" fillId="36" borderId="0" xfId="0" applyNumberFormat="1" applyFont="1" applyFill="1" applyBorder="1" applyAlignment="1">
      <alignment horizontal="right" vertical="center"/>
    </xf>
    <xf numFmtId="3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horizontal="right" vertical="center"/>
    </xf>
    <xf numFmtId="1" fontId="2" fillId="36" borderId="0" xfId="0" applyNumberFormat="1" applyFont="1" applyFill="1" applyBorder="1" applyAlignment="1">
      <alignment horizontal="right" vertical="center"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7" fillId="37" borderId="0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3" fontId="14" fillId="35" borderId="0" xfId="0" applyNumberFormat="1" applyFont="1" applyFill="1" applyBorder="1" applyAlignment="1">
      <alignment horizontal="right" vertical="top" wrapText="1"/>
    </xf>
    <xf numFmtId="3" fontId="51" fillId="0" borderId="0" xfId="0" applyNumberFormat="1" applyFont="1" applyAlignment="1">
      <alignment/>
    </xf>
    <xf numFmtId="3" fontId="7" fillId="36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6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6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6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10" fillId="35" borderId="0" xfId="0" applyNumberFormat="1" applyFont="1" applyFill="1" applyBorder="1" applyAlignment="1">
      <alignment horizontal="right" vertical="center" wrapText="1"/>
    </xf>
    <xf numFmtId="165" fontId="14" fillId="35" borderId="0" xfId="0" applyNumberFormat="1" applyFont="1" applyFill="1" applyBorder="1" applyAlignment="1">
      <alignment horizontal="right" vertical="top" wrapText="1"/>
    </xf>
    <xf numFmtId="165" fontId="7" fillId="36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6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6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6" borderId="10" xfId="0" applyNumberFormat="1" applyFont="1" applyFill="1" applyBorder="1" applyAlignment="1">
      <alignment horizontal="right" vertical="center" wrapText="1"/>
    </xf>
    <xf numFmtId="164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164" fontId="2" fillId="39" borderId="0" xfId="0" applyNumberFormat="1" applyFont="1" applyFill="1" applyBorder="1" applyAlignment="1">
      <alignment horizontal="right" vertical="center"/>
    </xf>
    <xf numFmtId="3" fontId="7" fillId="39" borderId="0" xfId="0" applyNumberFormat="1" applyFont="1" applyFill="1" applyBorder="1" applyAlignment="1">
      <alignment horizontal="right" vertical="center" wrapText="1"/>
    </xf>
    <xf numFmtId="1" fontId="2" fillId="39" borderId="0" xfId="0" applyNumberFormat="1" applyFont="1" applyFill="1" applyBorder="1" applyAlignment="1">
      <alignment horizontal="right" vertical="center"/>
    </xf>
    <xf numFmtId="3" fontId="2" fillId="39" borderId="0" xfId="0" applyNumberFormat="1" applyFont="1" applyFill="1" applyBorder="1" applyAlignment="1">
      <alignment horizontal="right" vertical="center"/>
    </xf>
    <xf numFmtId="165" fontId="2" fillId="39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9" borderId="10" xfId="0" applyNumberFormat="1" applyFont="1" applyFill="1" applyBorder="1" applyAlignment="1">
      <alignment horizontal="right" vertical="center" wrapText="1"/>
    </xf>
    <xf numFmtId="165" fontId="7" fillId="39" borderId="0" xfId="0" applyNumberFormat="1" applyFont="1" applyFill="1" applyBorder="1" applyAlignment="1">
      <alignment horizontal="right" vertical="center" wrapText="1"/>
    </xf>
    <xf numFmtId="165" fontId="7" fillId="39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7" fillId="39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8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8" borderId="12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2" fillId="37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7" fillId="37" borderId="11" xfId="0" applyNumberFormat="1" applyFont="1" applyFill="1" applyBorder="1" applyAlignment="1">
      <alignment horizontal="right" vertical="center" wrapText="1"/>
    </xf>
    <xf numFmtId="3" fontId="2" fillId="39" borderId="0" xfId="0" applyNumberFormat="1" applyFont="1" applyFill="1" applyBorder="1" applyAlignment="1">
      <alignment horizontal="right" wrapText="1"/>
    </xf>
    <xf numFmtId="3" fontId="2" fillId="39" borderId="10" xfId="0" applyNumberFormat="1" applyFont="1" applyFill="1" applyBorder="1" applyAlignment="1">
      <alignment horizontal="right" vertical="center" wrapText="1"/>
    </xf>
    <xf numFmtId="3" fontId="2" fillId="39" borderId="0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3" fontId="7" fillId="39" borderId="11" xfId="0" applyNumberFormat="1" applyFont="1" applyFill="1" applyBorder="1" applyAlignment="1">
      <alignment horizontal="right" vertical="center" wrapText="1"/>
    </xf>
    <xf numFmtId="3" fontId="0" fillId="38" borderId="0" xfId="0" applyNumberFormat="1" applyFill="1" applyAlignment="1">
      <alignment/>
    </xf>
    <xf numFmtId="3" fontId="2" fillId="38" borderId="0" xfId="0" applyNumberFormat="1" applyFont="1" applyFill="1" applyBorder="1" applyAlignment="1">
      <alignment horizontal="right" wrapText="1"/>
    </xf>
    <xf numFmtId="165" fontId="2" fillId="39" borderId="0" xfId="0" applyNumberFormat="1" applyFont="1" applyFill="1" applyBorder="1" applyAlignment="1">
      <alignment horizontal="right" vertical="center" wrapText="1"/>
    </xf>
    <xf numFmtId="165" fontId="2" fillId="39" borderId="10" xfId="0" applyNumberFormat="1" applyFont="1" applyFill="1" applyBorder="1" applyAlignment="1">
      <alignment horizontal="right" vertical="center" wrapText="1"/>
    </xf>
    <xf numFmtId="165" fontId="2" fillId="39" borderId="0" xfId="0" applyNumberFormat="1" applyFont="1" applyFill="1" applyBorder="1" applyAlignment="1">
      <alignment horizontal="right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41" fontId="7" fillId="38" borderId="11" xfId="0" applyNumberFormat="1" applyFont="1" applyFill="1" applyBorder="1" applyAlignment="1">
      <alignment horizontal="right" vertical="center" wrapText="1"/>
    </xf>
    <xf numFmtId="164" fontId="2" fillId="38" borderId="0" xfId="49" applyNumberFormat="1" applyFont="1" applyFill="1" applyBorder="1" applyAlignment="1">
      <alignment horizontal="right" vertical="center"/>
    </xf>
    <xf numFmtId="1" fontId="2" fillId="38" borderId="0" xfId="49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4" fontId="2" fillId="38" borderId="0" xfId="56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0" fillId="38" borderId="0" xfId="0" applyNumberFormat="1" applyFill="1" applyAlignment="1">
      <alignment horizontal="right"/>
    </xf>
    <xf numFmtId="41" fontId="7" fillId="39" borderId="11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6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9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6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9" borderId="14" xfId="0" applyNumberFormat="1" applyFont="1" applyFill="1" applyBorder="1" applyAlignment="1">
      <alignment horizontal="right" vertical="center" wrapText="1"/>
    </xf>
    <xf numFmtId="165" fontId="2" fillId="36" borderId="13" xfId="0" applyNumberFormat="1" applyFont="1" applyFill="1" applyBorder="1" applyAlignment="1">
      <alignment horizontal="right" vertical="center" wrapText="1"/>
    </xf>
    <xf numFmtId="165" fontId="2" fillId="39" borderId="13" xfId="0" applyNumberFormat="1" applyFont="1" applyFill="1" applyBorder="1" applyAlignment="1">
      <alignment horizontal="right" vertical="center" wrapText="1"/>
    </xf>
    <xf numFmtId="165" fontId="7" fillId="36" borderId="14" xfId="0" applyNumberFormat="1" applyFont="1" applyFill="1" applyBorder="1" applyAlignment="1">
      <alignment horizontal="right" vertical="center" wrapText="1"/>
    </xf>
    <xf numFmtId="165" fontId="7" fillId="39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3" fontId="2" fillId="39" borderId="13" xfId="0" applyNumberFormat="1" applyFont="1" applyFill="1" applyBorder="1" applyAlignment="1" quotePrefix="1">
      <alignment horizontal="right" vertical="center" wrapText="1"/>
    </xf>
    <xf numFmtId="165" fontId="2" fillId="39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8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5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tabSelected="1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44.140625" style="53" hidden="1" customWidth="1" outlineLevel="1"/>
    <col min="2" max="2" width="24.28125" style="53" hidden="1" customWidth="1" outlineLevel="1"/>
    <col min="3" max="3" width="21.28125" style="53" hidden="1" customWidth="1" outlineLevel="1"/>
    <col min="4" max="4" width="3.57421875" style="53" hidden="1" customWidth="1"/>
    <col min="5" max="5" width="26.00390625" style="53" customWidth="1"/>
    <col min="6" max="6" width="16.00390625" style="53" customWidth="1"/>
    <col min="7" max="7" width="8.28125" style="53" customWidth="1"/>
    <col min="8" max="8" width="4.8515625" style="53" customWidth="1"/>
    <col min="9" max="14" width="9.7109375" style="53" customWidth="1"/>
    <col min="15" max="17" width="9.140625" style="53" customWidth="1"/>
    <col min="18" max="16384" width="9.140625" style="53" customWidth="1"/>
  </cols>
  <sheetData>
    <row r="1" spans="3:14" ht="18" customHeight="1">
      <c r="C1" s="5"/>
      <c r="D1" s="5"/>
      <c r="E1" s="212" t="s">
        <v>90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3"/>
      <c r="C2" s="3"/>
      <c r="D2" s="3"/>
      <c r="E2" s="40" t="s">
        <v>86</v>
      </c>
      <c r="F2" s="16"/>
      <c r="G2" s="16"/>
      <c r="H2" s="16"/>
      <c r="I2" s="55"/>
      <c r="J2" s="55"/>
      <c r="K2" s="55"/>
      <c r="L2" s="55"/>
      <c r="M2" s="18"/>
      <c r="N2" s="18"/>
    </row>
    <row r="3" spans="1:14" ht="12.75" customHeight="1">
      <c r="A3" s="6"/>
      <c r="C3" s="6"/>
      <c r="D3" s="6"/>
      <c r="E3" s="70"/>
      <c r="F3" s="70"/>
      <c r="G3" s="71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6"/>
      <c r="C4" s="6"/>
      <c r="D4" s="6"/>
      <c r="E4" s="74"/>
      <c r="F4" s="74"/>
      <c r="G4" s="71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54" customFormat="1" ht="12.75" customHeight="1">
      <c r="A5" s="6"/>
      <c r="B5" s="53"/>
      <c r="C5" s="6"/>
      <c r="D5" s="6"/>
      <c r="E5" s="71" t="s">
        <v>25</v>
      </c>
      <c r="F5" s="74"/>
      <c r="G5" s="71"/>
      <c r="H5" s="75" t="s">
        <v>80</v>
      </c>
      <c r="I5" s="77"/>
      <c r="J5" s="77"/>
      <c r="K5" s="77"/>
      <c r="L5" s="77" t="s">
        <v>21</v>
      </c>
      <c r="M5" s="77" t="s">
        <v>21</v>
      </c>
      <c r="N5" s="76"/>
    </row>
    <row r="6" ht="1.5" customHeight="1"/>
    <row r="7" spans="1:14" ht="15" customHeight="1" thickBot="1">
      <c r="A7" s="56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240.61</v>
      </c>
      <c r="J7" s="124">
        <v>186.081</v>
      </c>
      <c r="K7" s="128">
        <v>762.877</v>
      </c>
      <c r="L7" s="156">
        <v>763.296</v>
      </c>
      <c r="M7" s="67">
        <v>866.2</v>
      </c>
      <c r="N7" s="67">
        <v>582.782</v>
      </c>
    </row>
    <row r="8" spans="1:14" ht="15" customHeight="1" thickBot="1" thickTop="1">
      <c r="A8" s="56" t="e">
        <f>IF(#REF!="","",#REF!)</f>
        <v>#REF!</v>
      </c>
      <c r="B8" s="53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-221.27200000000002</v>
      </c>
      <c r="J8" s="166">
        <v>-174.634</v>
      </c>
      <c r="K8" s="129">
        <v>-715.879</v>
      </c>
      <c r="L8" s="141">
        <v>-677.6840000000001</v>
      </c>
      <c r="M8" s="62">
        <v>-766.75</v>
      </c>
      <c r="N8" s="62">
        <v>-478.47100000000006</v>
      </c>
    </row>
    <row r="9" spans="1:14" ht="15" customHeight="1" thickBot="1" thickTop="1">
      <c r="A9" s="56" t="e">
        <f>IF(#REF!="","",#REF!)</f>
        <v>#REF!</v>
      </c>
      <c r="B9" s="53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0.09100000000000001</v>
      </c>
      <c r="J9" s="166">
        <v>18.406</v>
      </c>
      <c r="K9" s="129">
        <v>18.823</v>
      </c>
      <c r="L9" s="141">
        <v>1.6050000000000002</v>
      </c>
      <c r="M9" s="62">
        <v>0.032</v>
      </c>
      <c r="N9" s="62">
        <v>1.326</v>
      </c>
    </row>
    <row r="10" spans="1:14" ht="15" customHeight="1" thickBot="1" thickTop="1">
      <c r="A10" s="56" t="e">
        <f>IF(#REF!="","",#REF!)</f>
        <v>#REF!</v>
      </c>
      <c r="B10" s="53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129"/>
      <c r="L10" s="141"/>
      <c r="M10" s="62"/>
      <c r="N10" s="62"/>
    </row>
    <row r="11" spans="1:14" ht="15" customHeight="1" thickBot="1" thickTop="1">
      <c r="A11" s="56" t="e">
        <f>IF(#REF!="","",#REF!)</f>
        <v>#REF!</v>
      </c>
      <c r="B11" s="53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130"/>
      <c r="L11" s="142"/>
      <c r="M11" s="64"/>
      <c r="N11" s="64"/>
    </row>
    <row r="12" spans="1:14" ht="15" customHeight="1" thickBot="1" thickTop="1">
      <c r="A12" s="56" t="e">
        <f>IF(#REF!="","",#REF!)</f>
        <v>#REF!</v>
      </c>
      <c r="B12" s="53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19.428999999999995</v>
      </c>
      <c r="J12" s="124">
        <f t="shared" si="0"/>
        <v>29.853</v>
      </c>
      <c r="K12" s="128">
        <f t="shared" si="0"/>
        <v>65.82099999999994</v>
      </c>
      <c r="L12" s="156">
        <f t="shared" si="0"/>
        <v>87.21699999999997</v>
      </c>
      <c r="M12" s="67">
        <f t="shared" si="0"/>
        <v>99.48200000000004</v>
      </c>
      <c r="N12" s="67">
        <f t="shared" si="0"/>
        <v>105.63699999999997</v>
      </c>
    </row>
    <row r="13" spans="1:14" ht="15" customHeight="1" thickBot="1" thickTop="1">
      <c r="A13" s="56" t="e">
        <f>IF(#REF!="","",#REF!)</f>
        <v>#REF!</v>
      </c>
      <c r="B13" s="5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-11.762</v>
      </c>
      <c r="J13" s="165">
        <v>-11.532</v>
      </c>
      <c r="K13" s="130">
        <v>-45.771</v>
      </c>
      <c r="L13" s="142">
        <v>-44.532</v>
      </c>
      <c r="M13" s="64">
        <v>-38.877</v>
      </c>
      <c r="N13" s="64">
        <v>-19.951999999999998</v>
      </c>
    </row>
    <row r="14" spans="1:14" ht="15" customHeight="1" thickBot="1" thickTop="1">
      <c r="A14" s="56" t="e">
        <f>IF(#REF!="","",#REF!)</f>
        <v>#REF!</v>
      </c>
      <c r="B14" s="53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7.6669999999999945</v>
      </c>
      <c r="J14" s="124">
        <f t="shared" si="1"/>
        <v>18.321</v>
      </c>
      <c r="K14" s="128">
        <f t="shared" si="1"/>
        <v>20.04999999999994</v>
      </c>
      <c r="L14" s="156">
        <f t="shared" si="1"/>
        <v>42.684999999999974</v>
      </c>
      <c r="M14" s="67">
        <f t="shared" si="1"/>
        <v>60.60500000000004</v>
      </c>
      <c r="N14" s="67">
        <f t="shared" si="1"/>
        <v>85.68499999999997</v>
      </c>
    </row>
    <row r="15" spans="1:14" ht="15" customHeight="1" thickBot="1" thickTop="1">
      <c r="A15" s="56" t="e">
        <f>IF(#REF!="","",#REF!)</f>
        <v>#REF!</v>
      </c>
      <c r="B15" s="53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129"/>
      <c r="L15" s="141"/>
      <c r="M15" s="62"/>
      <c r="N15" s="62"/>
    </row>
    <row r="16" spans="1:14" ht="15" customHeight="1" thickBot="1" thickTop="1">
      <c r="A16" s="56" t="e">
        <f>IF(#REF!="","",#REF!)</f>
        <v>#REF!</v>
      </c>
      <c r="B16" s="53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130"/>
      <c r="L16" s="142"/>
      <c r="M16" s="64"/>
      <c r="N16" s="64"/>
    </row>
    <row r="17" spans="1:14" ht="15" customHeight="1" thickBot="1" thickTop="1">
      <c r="A17" s="56" t="e">
        <f>IF(#REF!="","",#REF!)</f>
        <v>#REF!</v>
      </c>
      <c r="B17" s="53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7.6669999999999945</v>
      </c>
      <c r="J17" s="124">
        <f t="shared" si="2"/>
        <v>18.321</v>
      </c>
      <c r="K17" s="128">
        <f t="shared" si="2"/>
        <v>20.04999999999994</v>
      </c>
      <c r="L17" s="156">
        <f t="shared" si="2"/>
        <v>42.684999999999974</v>
      </c>
      <c r="M17" s="67">
        <f t="shared" si="2"/>
        <v>60.60500000000004</v>
      </c>
      <c r="N17" s="67">
        <f t="shared" si="2"/>
        <v>85.68499999999997</v>
      </c>
    </row>
    <row r="18" spans="1:14" ht="15" customHeight="1" thickBot="1" thickTop="1">
      <c r="A18" s="56" t="e">
        <f>IF(#REF!="","",#REF!)</f>
        <v>#REF!</v>
      </c>
      <c r="B18" s="53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1.624</v>
      </c>
      <c r="J18" s="166">
        <v>1.661</v>
      </c>
      <c r="K18" s="129">
        <v>6.322</v>
      </c>
      <c r="L18" s="141">
        <v>2.6870000000000003</v>
      </c>
      <c r="M18" s="62">
        <v>2.567</v>
      </c>
      <c r="N18" s="62">
        <v>1.744</v>
      </c>
    </row>
    <row r="19" spans="1:14" ht="15" customHeight="1" thickBot="1" thickTop="1">
      <c r="A19" s="56" t="e">
        <f>IF(#REF!="","",#REF!)</f>
        <v>#REF!</v>
      </c>
      <c r="B19" s="53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-8.109</v>
      </c>
      <c r="J19" s="165">
        <v>-7.889</v>
      </c>
      <c r="K19" s="130">
        <v>-31.019</v>
      </c>
      <c r="L19" s="142">
        <v>-25.088000000000005</v>
      </c>
      <c r="M19" s="64">
        <v>-25.082</v>
      </c>
      <c r="N19" s="64">
        <v>-23.213</v>
      </c>
    </row>
    <row r="20" spans="1:14" ht="15" customHeight="1" thickBot="1" thickTop="1">
      <c r="A20" s="56" t="e">
        <f>IF(#REF!="","",#REF!)</f>
        <v>#REF!</v>
      </c>
      <c r="B20" s="53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1.181999999999995</v>
      </c>
      <c r="J20" s="124">
        <f t="shared" si="3"/>
        <v>12.093000000000004</v>
      </c>
      <c r="K20" s="128">
        <f t="shared" si="3"/>
        <v>-4.647000000000059</v>
      </c>
      <c r="L20" s="156">
        <f t="shared" si="3"/>
        <v>20.283999999999967</v>
      </c>
      <c r="M20" s="67">
        <f t="shared" si="3"/>
        <v>38.09000000000004</v>
      </c>
      <c r="N20" s="67">
        <f t="shared" si="3"/>
        <v>64.21599999999998</v>
      </c>
    </row>
    <row r="21" spans="1:14" ht="15" customHeight="1" thickBot="1" thickTop="1">
      <c r="A21" s="56" t="e">
        <f>IF(#REF!="","",#REF!)</f>
        <v>#REF!</v>
      </c>
      <c r="B21" s="53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-1.278</v>
      </c>
      <c r="J21" s="166">
        <v>-3.023</v>
      </c>
      <c r="K21" s="129">
        <v>1.837</v>
      </c>
      <c r="L21" s="141">
        <v>-3.6270000000000007</v>
      </c>
      <c r="M21" s="62">
        <v>-7.3580000000000005</v>
      </c>
      <c r="N21" s="62">
        <v>-16.433</v>
      </c>
    </row>
    <row r="22" spans="1:14" ht="15" customHeight="1" thickBot="1" thickTop="1">
      <c r="A22" s="56" t="e">
        <f>IF(#REF!="","",#REF!)</f>
        <v>#REF!</v>
      </c>
      <c r="B22" s="53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130"/>
      <c r="L22" s="142"/>
      <c r="M22" s="64"/>
      <c r="N22" s="64"/>
    </row>
    <row r="23" spans="1:14" ht="15" customHeight="1" thickBot="1" thickTop="1">
      <c r="A23" s="56" t="e">
        <f>IF(#REF!="","",#REF!)</f>
        <v>#REF!</v>
      </c>
      <c r="B23" s="5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-0.09600000000000497</v>
      </c>
      <c r="J23" s="124">
        <f t="shared" si="4"/>
        <v>9.070000000000004</v>
      </c>
      <c r="K23" s="128">
        <f t="shared" si="4"/>
        <v>-2.810000000000059</v>
      </c>
      <c r="L23" s="156">
        <f t="shared" si="4"/>
        <v>16.656999999999968</v>
      </c>
      <c r="M23" s="67">
        <f t="shared" si="4"/>
        <v>30.73200000000004</v>
      </c>
      <c r="N23" s="67">
        <f t="shared" si="4"/>
        <v>47.78299999999998</v>
      </c>
    </row>
    <row r="24" spans="1:14" ht="15" customHeight="1" thickBot="1" thickTop="1">
      <c r="A24" s="56" t="e">
        <f>IF(#REF!="","",#REF!)</f>
        <v>#REF!</v>
      </c>
      <c r="B24" s="53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-0.09600000000000497</v>
      </c>
      <c r="J24" s="166">
        <f t="shared" si="5"/>
        <v>9.070000000000004</v>
      </c>
      <c r="K24" s="129">
        <f t="shared" si="5"/>
        <v>-2.810000000000059</v>
      </c>
      <c r="L24" s="141">
        <f t="shared" si="5"/>
        <v>16.656999999999968</v>
      </c>
      <c r="M24" s="62">
        <f t="shared" si="5"/>
        <v>30.73200000000004</v>
      </c>
      <c r="N24" s="62">
        <f t="shared" si="5"/>
        <v>47.78299999999998</v>
      </c>
    </row>
    <row r="25" spans="1:14" ht="15" customHeight="1" thickBot="1" thickTop="1">
      <c r="A25" s="56" t="e">
        <f>IF(#REF!="","",#REF!)</f>
        <v>#REF!</v>
      </c>
      <c r="B25" s="53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129"/>
      <c r="L25" s="141"/>
      <c r="M25" s="62"/>
      <c r="N25" s="62"/>
    </row>
    <row r="26" spans="1:14" ht="10.5" customHeight="1" thickBot="1" thickTop="1">
      <c r="A26" s="56" t="e">
        <f>IF(#REF!="","",#REF!)</f>
        <v>#REF!</v>
      </c>
      <c r="B26" s="53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56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>
        <v>18</v>
      </c>
      <c r="K27" s="191">
        <v>6.7</v>
      </c>
      <c r="L27" s="192">
        <v>-9.2</v>
      </c>
      <c r="M27" s="192"/>
      <c r="N27" s="192"/>
    </row>
    <row r="28" spans="1:14" ht="15" customHeight="1" thickBot="1" thickTop="1">
      <c r="A28" s="56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7.6669999999999945</v>
      </c>
      <c r="J28" s="198">
        <f t="shared" si="6"/>
        <v>0.3210000000000015</v>
      </c>
      <c r="K28" s="196">
        <f t="shared" si="6"/>
        <v>13.349999999999941</v>
      </c>
      <c r="L28" s="197">
        <f t="shared" si="6"/>
        <v>51.88499999999998</v>
      </c>
      <c r="M28" s="197">
        <f t="shared" si="6"/>
        <v>60.60500000000004</v>
      </c>
      <c r="N28" s="197">
        <f t="shared" si="6"/>
        <v>85.68499999999997</v>
      </c>
    </row>
    <row r="29" spans="1:14" ht="12" thickBot="1" thickTop="1">
      <c r="A29" s="56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6" t="e">
        <f>IF(#REF!="","",#REF!)</f>
        <v>#REF!</v>
      </c>
      <c r="B30" s="53" t="s">
        <v>0</v>
      </c>
      <c r="C30" s="6" t="s">
        <v>0</v>
      </c>
      <c r="D30" s="6"/>
      <c r="E30" s="70"/>
      <c r="F30" s="70"/>
      <c r="G30" s="71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6" t="e">
        <f>IF(#REF!="","",#REF!)</f>
        <v>#REF!</v>
      </c>
      <c r="B31" s="53" t="s">
        <v>0</v>
      </c>
      <c r="C31" s="6"/>
      <c r="D31" s="6"/>
      <c r="E31" s="74"/>
      <c r="F31" s="74"/>
      <c r="G31" s="71"/>
      <c r="H31" s="72"/>
      <c r="I31" s="93" t="str">
        <f>I$4</f>
        <v>Q1</v>
      </c>
      <c r="J31" s="93" t="str">
        <f>J$4</f>
        <v>Q1</v>
      </c>
      <c r="K31" s="93"/>
      <c r="L31" s="93"/>
      <c r="M31" s="93"/>
      <c r="N31" s="93"/>
    </row>
    <row r="32" spans="1:14" s="58" customFormat="1" ht="15" customHeight="1" thickBot="1">
      <c r="A32" s="59" t="e">
        <f>IF(#REF!="","",#REF!)</f>
        <v>#REF!</v>
      </c>
      <c r="B32" s="53" t="s">
        <v>0</v>
      </c>
      <c r="C32" s="60"/>
      <c r="D32" s="60"/>
      <c r="E32" s="71" t="s">
        <v>104</v>
      </c>
      <c r="F32" s="79"/>
      <c r="G32" s="71"/>
      <c r="H32" s="75"/>
      <c r="I32" s="94"/>
      <c r="J32" s="94"/>
      <c r="K32" s="94"/>
      <c r="L32" s="94"/>
      <c r="M32" s="94"/>
      <c r="N32" s="94"/>
    </row>
    <row r="33" spans="1:14" ht="1.5" customHeight="1" thickBot="1" thickTop="1">
      <c r="A33" s="56" t="e">
        <f>IF(#REF!="","",#REF!)</f>
        <v>#REF!</v>
      </c>
      <c r="B33" s="53" t="s">
        <v>0</v>
      </c>
      <c r="I33" s="95"/>
      <c r="J33" s="95"/>
      <c r="K33" s="95"/>
      <c r="L33" s="95"/>
      <c r="M33" s="95"/>
      <c r="N33" s="95"/>
    </row>
    <row r="34" spans="1:14" ht="15" customHeight="1" thickBot="1" thickTop="1">
      <c r="A34" s="56" t="e">
        <f>IF(#REF!="","",#REF!)</f>
        <v>#REF!</v>
      </c>
      <c r="B34" s="61"/>
      <c r="C34" s="7" t="s">
        <v>0</v>
      </c>
      <c r="D34" s="7"/>
      <c r="E34" s="38" t="s">
        <v>7</v>
      </c>
      <c r="F34" s="11"/>
      <c r="G34" s="11"/>
      <c r="H34" s="11"/>
      <c r="I34" s="89">
        <v>671.54</v>
      </c>
      <c r="J34" s="166">
        <v>669.932</v>
      </c>
      <c r="K34" s="129">
        <v>671.54</v>
      </c>
      <c r="L34" s="141">
        <v>669.932</v>
      </c>
      <c r="M34" s="62"/>
      <c r="N34" s="62">
        <v>510.30400000000003</v>
      </c>
    </row>
    <row r="35" spans="1:14" ht="15" customHeight="1" thickBot="1" thickTop="1">
      <c r="A35" s="56" t="e">
        <f>IF(#REF!="","",#REF!)</f>
        <v>#REF!</v>
      </c>
      <c r="B35" s="61"/>
      <c r="C35" s="7" t="s">
        <v>0</v>
      </c>
      <c r="D35" s="7"/>
      <c r="E35" s="38" t="s">
        <v>39</v>
      </c>
      <c r="F35" s="10"/>
      <c r="G35" s="10"/>
      <c r="H35" s="10"/>
      <c r="I35" s="89">
        <v>3.175</v>
      </c>
      <c r="J35" s="166">
        <v>1.9880000000000004</v>
      </c>
      <c r="K35" s="129">
        <v>3.343</v>
      </c>
      <c r="L35" s="141">
        <v>2.091</v>
      </c>
      <c r="M35" s="62"/>
      <c r="N35" s="62">
        <v>2.314</v>
      </c>
    </row>
    <row r="36" spans="1:14" ht="15" customHeight="1" thickBot="1" thickTop="1">
      <c r="A36" s="56" t="e">
        <f>IF(#REF!="","",#REF!)</f>
        <v>#REF!</v>
      </c>
      <c r="B36" s="61"/>
      <c r="C36" s="7" t="s">
        <v>0</v>
      </c>
      <c r="D36" s="7"/>
      <c r="E36" s="38" t="s">
        <v>40</v>
      </c>
      <c r="F36" s="10"/>
      <c r="G36" s="10"/>
      <c r="H36" s="10"/>
      <c r="I36" s="89">
        <v>219.76500000000001</v>
      </c>
      <c r="J36" s="166">
        <v>215.93000000000004</v>
      </c>
      <c r="K36" s="129">
        <v>219.63500000000005</v>
      </c>
      <c r="L36" s="141">
        <v>225.038</v>
      </c>
      <c r="M36" s="62"/>
      <c r="N36" s="62">
        <v>162.526</v>
      </c>
    </row>
    <row r="37" spans="1:14" ht="15" customHeight="1" thickBot="1" thickTop="1">
      <c r="A37" s="56" t="e">
        <f>IF(#REF!="","",#REF!)</f>
        <v>#REF!</v>
      </c>
      <c r="B37" s="61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129"/>
      <c r="L37" s="141"/>
      <c r="M37" s="62"/>
      <c r="N37" s="62"/>
    </row>
    <row r="38" spans="1:14" ht="15" customHeight="1" thickBot="1" thickTop="1">
      <c r="A38" s="56" t="e">
        <f>IF(#REF!="","",#REF!)</f>
        <v>#REF!</v>
      </c>
      <c r="B38" s="61"/>
      <c r="C38" s="7" t="s">
        <v>0</v>
      </c>
      <c r="D38" s="7"/>
      <c r="E38" s="39" t="s">
        <v>42</v>
      </c>
      <c r="F38" s="32"/>
      <c r="G38" s="32"/>
      <c r="H38" s="32"/>
      <c r="I38" s="88">
        <v>5.989000000000001</v>
      </c>
      <c r="J38" s="165">
        <v>6.744</v>
      </c>
      <c r="K38" s="130">
        <v>5.484</v>
      </c>
      <c r="L38" s="142">
        <v>25.742</v>
      </c>
      <c r="M38" s="64"/>
      <c r="N38" s="64">
        <v>1.768</v>
      </c>
    </row>
    <row r="39" spans="1:14" ht="15" customHeight="1" thickBot="1" thickTop="1">
      <c r="A39" s="56" t="e">
        <f>IF(#REF!="","",#REF!)</f>
        <v>#REF!</v>
      </c>
      <c r="B39" s="61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900.4689999999999</v>
      </c>
      <c r="J39" s="150">
        <f>SUM(J34:J38)</f>
        <v>894.5940000000002</v>
      </c>
      <c r="K39" s="128">
        <f>SUM(K34:K38)</f>
        <v>900.0020000000001</v>
      </c>
      <c r="L39" s="156">
        <f>SUM(L34:L38)</f>
        <v>922.803</v>
      </c>
      <c r="M39" s="67" t="s">
        <v>101</v>
      </c>
      <c r="N39" s="67">
        <f>SUM(N34:N38)</f>
        <v>676.912</v>
      </c>
    </row>
    <row r="40" spans="1:14" ht="15" customHeight="1" thickBot="1" thickTop="1">
      <c r="A40" s="56" t="e">
        <f>IF(#REF!="","",#REF!)</f>
        <v>#REF!</v>
      </c>
      <c r="B40" s="61"/>
      <c r="C40" s="7" t="s">
        <v>0</v>
      </c>
      <c r="D40" s="7"/>
      <c r="E40" s="38" t="s">
        <v>44</v>
      </c>
      <c r="F40" s="3"/>
      <c r="G40" s="3"/>
      <c r="H40" s="3"/>
      <c r="I40" s="89">
        <v>144.29600000000002</v>
      </c>
      <c r="J40" s="166">
        <v>101.566</v>
      </c>
      <c r="K40" s="129">
        <v>135.786</v>
      </c>
      <c r="L40" s="141">
        <v>105.02600000000001</v>
      </c>
      <c r="M40" s="62"/>
      <c r="N40" s="62">
        <v>58.419000000000004</v>
      </c>
    </row>
    <row r="41" spans="1:14" ht="15" customHeight="1" thickBot="1" thickTop="1">
      <c r="A41" s="56" t="e">
        <f>IF(#REF!="","",#REF!)</f>
        <v>#REF!</v>
      </c>
      <c r="B41" s="61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129"/>
      <c r="L41" s="141"/>
      <c r="M41" s="62"/>
      <c r="N41" s="62"/>
    </row>
    <row r="42" spans="1:14" ht="15" customHeight="1" thickBot="1" thickTop="1">
      <c r="A42" s="56" t="e">
        <f>IF(#REF!="","",#REF!)</f>
        <v>#REF!</v>
      </c>
      <c r="B42" s="61"/>
      <c r="C42" s="7" t="s">
        <v>0</v>
      </c>
      <c r="D42" s="7"/>
      <c r="E42" s="38" t="s">
        <v>46</v>
      </c>
      <c r="F42" s="3"/>
      <c r="G42" s="3"/>
      <c r="H42" s="3"/>
      <c r="I42" s="89">
        <v>228.133</v>
      </c>
      <c r="J42" s="166">
        <v>181.121</v>
      </c>
      <c r="K42" s="129">
        <v>206.547</v>
      </c>
      <c r="L42" s="141">
        <v>149.09799999999998</v>
      </c>
      <c r="M42" s="62"/>
      <c r="N42" s="62">
        <v>109.475</v>
      </c>
    </row>
    <row r="43" spans="1:14" ht="15" customHeight="1" thickBot="1" thickTop="1">
      <c r="A43" s="56" t="e">
        <f>IF(#REF!="","",#REF!)</f>
        <v>#REF!</v>
      </c>
      <c r="B43" s="61"/>
      <c r="C43" s="7" t="s">
        <v>0</v>
      </c>
      <c r="D43" s="7"/>
      <c r="E43" s="38" t="s">
        <v>47</v>
      </c>
      <c r="F43" s="3"/>
      <c r="G43" s="3"/>
      <c r="H43" s="3"/>
      <c r="I43" s="89"/>
      <c r="J43" s="166">
        <v>62.673</v>
      </c>
      <c r="K43" s="129">
        <v>43.435</v>
      </c>
      <c r="L43" s="141">
        <v>54.834</v>
      </c>
      <c r="M43" s="62"/>
      <c r="N43" s="62">
        <v>4.2620000000000005</v>
      </c>
    </row>
    <row r="44" spans="1:14" ht="15" customHeight="1" thickBot="1" thickTop="1">
      <c r="A44" s="56" t="e">
        <f>IF(#REF!="","",#REF!)</f>
        <v>#REF!</v>
      </c>
      <c r="B44" s="61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130"/>
      <c r="L44" s="142"/>
      <c r="M44" s="64"/>
      <c r="N44" s="64"/>
    </row>
    <row r="45" spans="1:14" ht="15" customHeight="1" thickBot="1" thickTop="1">
      <c r="A45" s="56" t="e">
        <f>IF(#REF!="","",#REF!)</f>
        <v>#REF!</v>
      </c>
      <c r="B45" s="61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372.42900000000003</v>
      </c>
      <c r="J45" s="151">
        <f>SUM(J40:J44)</f>
        <v>345.36</v>
      </c>
      <c r="K45" s="131">
        <f>SUM(K40:K44)</f>
        <v>385.768</v>
      </c>
      <c r="L45" s="176">
        <f>SUM(L40:L44)</f>
        <v>308.95799999999997</v>
      </c>
      <c r="M45" s="97" t="s">
        <v>101</v>
      </c>
      <c r="N45" s="97">
        <f>SUM(N40:N44)</f>
        <v>172.156</v>
      </c>
    </row>
    <row r="46" spans="1:14" ht="15" customHeight="1" thickBot="1" thickTop="1">
      <c r="A46" s="56" t="e">
        <f>IF(#REF!="","",#REF!)</f>
        <v>#REF!</v>
      </c>
      <c r="B46" s="61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1272.898</v>
      </c>
      <c r="J46" s="150">
        <f>J45+J39</f>
        <v>1239.9540000000002</v>
      </c>
      <c r="K46" s="128">
        <f>K39+K45</f>
        <v>1285.77</v>
      </c>
      <c r="L46" s="156">
        <f>L39+L45</f>
        <v>1231.761</v>
      </c>
      <c r="M46" s="67" t="s">
        <v>101</v>
      </c>
      <c r="N46" s="67">
        <f>N39+N45</f>
        <v>849.068</v>
      </c>
    </row>
    <row r="47" spans="1:14" ht="15" customHeight="1" thickBot="1" thickTop="1">
      <c r="A47" s="56" t="e">
        <f>IF(#REF!="","",#REF!)</f>
        <v>#REF!</v>
      </c>
      <c r="B47" s="61"/>
      <c r="C47" s="7" t="s">
        <v>0</v>
      </c>
      <c r="D47" s="7"/>
      <c r="E47" s="38" t="s">
        <v>51</v>
      </c>
      <c r="F47" s="3"/>
      <c r="G47" s="3"/>
      <c r="H47" s="3"/>
      <c r="I47" s="89">
        <v>727.338</v>
      </c>
      <c r="J47" s="166">
        <v>743.334</v>
      </c>
      <c r="K47" s="129">
        <v>730.072</v>
      </c>
      <c r="L47" s="141">
        <v>733.95</v>
      </c>
      <c r="M47" s="62"/>
      <c r="N47" s="62">
        <v>418.18000000000006</v>
      </c>
    </row>
    <row r="48" spans="1:14" ht="15" customHeight="1" thickBot="1" thickTop="1">
      <c r="A48" s="56" t="e">
        <f>IF(#REF!="","",#REF!)</f>
        <v>#REF!</v>
      </c>
      <c r="B48" s="61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129"/>
      <c r="L48" s="141"/>
      <c r="M48" s="62"/>
      <c r="N48" s="62"/>
    </row>
    <row r="49" spans="1:14" ht="15" customHeight="1" thickBot="1" thickTop="1">
      <c r="A49" s="56" t="e">
        <f>IF(#REF!="","",#REF!)</f>
        <v>#REF!</v>
      </c>
      <c r="B49" s="61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129"/>
      <c r="L49" s="141"/>
      <c r="M49" s="62"/>
      <c r="N49" s="62"/>
    </row>
    <row r="50" spans="1:14" ht="15" customHeight="1" thickBot="1" thickTop="1">
      <c r="A50" s="56" t="e">
        <f>IF(#REF!="","",#REF!)</f>
        <v>#REF!</v>
      </c>
      <c r="B50" s="61"/>
      <c r="C50" s="7" t="s">
        <v>0</v>
      </c>
      <c r="D50" s="7"/>
      <c r="E50" s="38" t="s">
        <v>53</v>
      </c>
      <c r="F50" s="3"/>
      <c r="G50" s="3"/>
      <c r="H50" s="3"/>
      <c r="I50" s="89">
        <v>13.241</v>
      </c>
      <c r="J50" s="166">
        <v>23.004</v>
      </c>
      <c r="K50" s="129">
        <v>13.241</v>
      </c>
      <c r="L50" s="141">
        <v>30.98</v>
      </c>
      <c r="M50" s="62"/>
      <c r="N50" s="62">
        <v>0.1</v>
      </c>
    </row>
    <row r="51" spans="1:14" ht="15" customHeight="1" thickBot="1" thickTop="1">
      <c r="A51" s="56" t="e">
        <f>IF(#REF!="","",#REF!)</f>
        <v>#REF!</v>
      </c>
      <c r="B51" s="61"/>
      <c r="C51" s="7" t="s">
        <v>0</v>
      </c>
      <c r="D51" s="7"/>
      <c r="E51" s="38" t="s">
        <v>54</v>
      </c>
      <c r="F51" s="3"/>
      <c r="G51" s="3"/>
      <c r="H51" s="3"/>
      <c r="I51" s="89">
        <v>379.68299999999994</v>
      </c>
      <c r="J51" s="166">
        <v>370.973</v>
      </c>
      <c r="K51" s="129">
        <v>352.038</v>
      </c>
      <c r="L51" s="141">
        <v>354.966</v>
      </c>
      <c r="M51" s="62"/>
      <c r="N51" s="62">
        <v>387.76500000000004</v>
      </c>
    </row>
    <row r="52" spans="1:14" ht="15" customHeight="1" thickBot="1" thickTop="1">
      <c r="A52" s="56" t="e">
        <f>IF(#REF!="","",#REF!)</f>
        <v>#REF!</v>
      </c>
      <c r="B52" s="61"/>
      <c r="C52" s="7" t="s">
        <v>0</v>
      </c>
      <c r="D52" s="7"/>
      <c r="E52" s="38" t="s">
        <v>55</v>
      </c>
      <c r="F52" s="3"/>
      <c r="G52" s="3"/>
      <c r="H52" s="3"/>
      <c r="I52" s="89">
        <v>152.63600000000002</v>
      </c>
      <c r="J52" s="166">
        <v>102.643</v>
      </c>
      <c r="K52" s="129">
        <v>190.41899999999998</v>
      </c>
      <c r="L52" s="141">
        <v>111.86500000000001</v>
      </c>
      <c r="M52" s="62"/>
      <c r="N52" s="62">
        <v>43.022999999999996</v>
      </c>
    </row>
    <row r="53" spans="1:14" ht="15" customHeight="1" thickBot="1" thickTop="1">
      <c r="A53" s="56" t="e">
        <f>IF(#REF!="","",#REF!)</f>
        <v>#REF!</v>
      </c>
      <c r="B53" s="61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129"/>
      <c r="L53" s="141"/>
      <c r="M53" s="62"/>
      <c r="N53" s="62"/>
    </row>
    <row r="54" spans="1:14" ht="15" customHeight="1" thickBot="1" thickTop="1">
      <c r="A54" s="56" t="e">
        <f>IF(#REF!="","",#REF!)</f>
        <v>#REF!</v>
      </c>
      <c r="B54" s="61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130"/>
      <c r="L54" s="142"/>
      <c r="M54" s="64"/>
      <c r="N54" s="64"/>
    </row>
    <row r="55" spans="1:14" ht="15" customHeight="1" thickBot="1" thickTop="1">
      <c r="A55" s="56" t="e">
        <f>IF(#REF!="","",#REF!)</f>
        <v>#REF!</v>
      </c>
      <c r="B55" s="61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1272.898</v>
      </c>
      <c r="J55" s="150">
        <f>SUM(J47:J54)</f>
        <v>1239.954</v>
      </c>
      <c r="K55" s="128">
        <f>SUM(K47:K54)</f>
        <v>1285.77</v>
      </c>
      <c r="L55" s="156">
        <f>SUM(L47:L54)</f>
        <v>1231.7610000000002</v>
      </c>
      <c r="M55" s="67" t="s">
        <v>101</v>
      </c>
      <c r="N55" s="67">
        <f>SUM(N47:N54)</f>
        <v>849.0680000000001</v>
      </c>
    </row>
    <row r="56" spans="1:14" ht="15" customHeight="1" thickBot="1" thickTop="1">
      <c r="A56" s="56" t="e">
        <f>IF(#REF!="","",#REF!)</f>
        <v>#REF!</v>
      </c>
      <c r="B56" s="53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6" t="e">
        <f>IF(#REF!="","",#REF!)</f>
        <v>#REF!</v>
      </c>
      <c r="B57" s="53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N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2009</v>
      </c>
      <c r="N57" s="73">
        <f t="shared" si="8"/>
        <v>2008</v>
      </c>
    </row>
    <row r="58" spans="1:14" ht="12.75" customHeight="1">
      <c r="A58" s="6" t="e">
        <f>IF(#REF!="","",#REF!)</f>
        <v>#REF!</v>
      </c>
      <c r="B58" s="53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/>
      <c r="L58" s="93"/>
      <c r="M58" s="93"/>
      <c r="N58" s="93"/>
    </row>
    <row r="59" spans="1:14" s="58" customFormat="1" ht="15" customHeight="1" thickBot="1">
      <c r="A59" s="59" t="e">
        <f>IF(#REF!="","",#REF!)</f>
        <v>#REF!</v>
      </c>
      <c r="B59" s="53" t="s">
        <v>0</v>
      </c>
      <c r="C59" s="60"/>
      <c r="D59" s="60"/>
      <c r="E59" s="81" t="s">
        <v>103</v>
      </c>
      <c r="F59" s="79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56" t="e">
        <f>IF(#REF!="","",#REF!)</f>
        <v>#REF!</v>
      </c>
      <c r="B60" s="53" t="s">
        <v>0</v>
      </c>
      <c r="I60" s="95"/>
      <c r="J60" s="95"/>
      <c r="K60" s="95"/>
      <c r="L60" s="95"/>
      <c r="M60" s="95"/>
      <c r="N60" s="95"/>
    </row>
    <row r="61" spans="1:14" ht="24.75" customHeight="1" thickBot="1" thickTop="1">
      <c r="A61" s="56" t="e">
        <f>IF(#REF!="","",#REF!)</f>
        <v>#REF!</v>
      </c>
      <c r="B61" s="49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12.944</v>
      </c>
      <c r="J61" s="164">
        <v>24.125</v>
      </c>
      <c r="K61" s="160">
        <v>43.679</v>
      </c>
      <c r="L61" s="170"/>
      <c r="M61" s="65"/>
      <c r="N61" s="65">
        <v>63.530000000000015</v>
      </c>
    </row>
    <row r="62" spans="1:14" ht="15" customHeight="1" thickBot="1" thickTop="1">
      <c r="A62" s="56" t="e">
        <f>IF(#REF!="","",#REF!)</f>
        <v>#REF!</v>
      </c>
      <c r="B62" s="49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-68.695</v>
      </c>
      <c r="J62" s="165">
        <v>-27.34</v>
      </c>
      <c r="K62" s="161">
        <v>-13.119</v>
      </c>
      <c r="L62" s="142"/>
      <c r="M62" s="64"/>
      <c r="N62" s="64">
        <v>-39.650999999999996</v>
      </c>
    </row>
    <row r="63" spans="1:14" ht="16.5" customHeight="1" thickBot="1" thickTop="1">
      <c r="A63" s="56" t="e">
        <f>IF(#REF!="","",#REF!)</f>
        <v>#REF!</v>
      </c>
      <c r="B63" s="49"/>
      <c r="C63" s="7" t="s">
        <v>0</v>
      </c>
      <c r="D63" s="7"/>
      <c r="E63" s="211" t="s">
        <v>60</v>
      </c>
      <c r="F63" s="211"/>
      <c r="G63" s="35"/>
      <c r="H63" s="35"/>
      <c r="I63" s="92">
        <f>SUM(I61:I62)</f>
        <v>-55.75099999999999</v>
      </c>
      <c r="J63" s="156">
        <f>SUM(J61:J62)</f>
        <v>-3.215</v>
      </c>
      <c r="K63" s="92">
        <f>SUM(K61:K62)</f>
        <v>30.560000000000002</v>
      </c>
      <c r="L63" s="167" t="s">
        <v>101</v>
      </c>
      <c r="M63" s="67" t="s">
        <v>23</v>
      </c>
      <c r="N63" s="67">
        <f>SUM(N61:N62)</f>
        <v>23.87900000000002</v>
      </c>
    </row>
    <row r="64" spans="1:14" ht="15" customHeight="1" thickBot="1" thickTop="1">
      <c r="A64" s="56" t="e">
        <f>IF(#REF!="","",#REF!)</f>
        <v>#REF!</v>
      </c>
      <c r="B64" s="49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-15.336</v>
      </c>
      <c r="J64" s="166"/>
      <c r="K64" s="162">
        <v>-41.901</v>
      </c>
      <c r="L64" s="141"/>
      <c r="M64" s="62"/>
      <c r="N64" s="62">
        <v>-61.757000000000005</v>
      </c>
    </row>
    <row r="65" spans="1:14" ht="15" customHeight="1" thickBot="1" thickTop="1">
      <c r="A65" s="56" t="e">
        <f>IF(#REF!="","",#REF!)</f>
        <v>#REF!</v>
      </c>
      <c r="B65" s="49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>
        <v>-5.678</v>
      </c>
      <c r="K65" s="161">
        <v>2.132</v>
      </c>
      <c r="L65" s="142"/>
      <c r="M65" s="64"/>
      <c r="N65" s="64"/>
    </row>
    <row r="66" spans="1:14" ht="16.5" customHeight="1" thickBot="1" thickTop="1">
      <c r="A66" s="56" t="e">
        <f>IF(#REF!="","",#REF!)</f>
        <v>#REF!</v>
      </c>
      <c r="B66" s="49"/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-71.08699999999999</v>
      </c>
      <c r="J66" s="156">
        <f>SUM(J63:J65)</f>
        <v>-8.893</v>
      </c>
      <c r="K66" s="92">
        <f>SUM(K63:K65)</f>
        <v>-9.209000000000001</v>
      </c>
      <c r="L66" s="167" t="s">
        <v>101</v>
      </c>
      <c r="M66" s="67" t="s">
        <v>23</v>
      </c>
      <c r="N66" s="67">
        <f>SUM(N63:N65)</f>
        <v>-37.877999999999986</v>
      </c>
    </row>
    <row r="67" spans="1:14" ht="15" customHeight="1" thickBot="1" thickTop="1">
      <c r="A67" s="56" t="e">
        <f>IF(#REF!="","",#REF!)</f>
        <v>#REF!</v>
      </c>
      <c r="B67" s="49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161"/>
      <c r="L67" s="142"/>
      <c r="M67" s="64"/>
      <c r="N67" s="64"/>
    </row>
    <row r="68" spans="1:14" ht="16.5" customHeight="1" thickBot="1" thickTop="1">
      <c r="A68" s="56" t="e">
        <f>IF(#REF!="","",#REF!)</f>
        <v>#REF!</v>
      </c>
      <c r="B68" s="49"/>
      <c r="C68" s="8" t="s">
        <v>0</v>
      </c>
      <c r="D68" s="8"/>
      <c r="E68" s="211" t="s">
        <v>64</v>
      </c>
      <c r="F68" s="211"/>
      <c r="G68" s="13"/>
      <c r="H68" s="13"/>
      <c r="I68" s="92">
        <f>SUM(I66:I67)</f>
        <v>-71.08699999999999</v>
      </c>
      <c r="J68" s="156">
        <f>SUM(J66:J67)</f>
        <v>-8.893</v>
      </c>
      <c r="K68" s="92">
        <f>SUM(K66:K67)</f>
        <v>-9.209000000000001</v>
      </c>
      <c r="L68" s="167" t="s">
        <v>101</v>
      </c>
      <c r="M68" s="67" t="s">
        <v>23</v>
      </c>
      <c r="N68" s="67">
        <f>SUM(N66:N67)</f>
        <v>-37.877999999999986</v>
      </c>
    </row>
    <row r="69" spans="1:14" ht="15" customHeight="1" thickBot="1" thickTop="1">
      <c r="A69" s="56" t="e">
        <f>IF(#REF!="","",#REF!)</f>
        <v>#REF!</v>
      </c>
      <c r="B69" s="4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28.671</v>
      </c>
      <c r="J69" s="166">
        <v>16.017</v>
      </c>
      <c r="K69" s="162">
        <v>-2.1900000000000013</v>
      </c>
      <c r="L69" s="141"/>
      <c r="M69" s="62"/>
      <c r="N69" s="62">
        <v>39.984</v>
      </c>
    </row>
    <row r="70" spans="1:14" ht="15" customHeight="1" thickBot="1" thickTop="1">
      <c r="A70" s="56" t="e">
        <f>IF(#REF!="","",#REF!)</f>
        <v>#REF!</v>
      </c>
      <c r="B70" s="49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162"/>
      <c r="L70" s="141"/>
      <c r="M70" s="62"/>
      <c r="N70" s="62"/>
    </row>
    <row r="71" spans="1:14" ht="15" customHeight="1" thickBot="1" thickTop="1">
      <c r="A71" s="56" t="e">
        <f>IF(#REF!="","",#REF!)</f>
        <v>#REF!</v>
      </c>
      <c r="B71" s="49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162"/>
      <c r="L71" s="141"/>
      <c r="M71" s="62"/>
      <c r="N71" s="62"/>
    </row>
    <row r="72" spans="1:14" ht="15" customHeight="1" thickBot="1" thickTop="1">
      <c r="A72" s="56" t="e">
        <f>IF(#REF!="","",#REF!)</f>
        <v>#REF!</v>
      </c>
      <c r="B72" s="49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161"/>
      <c r="L72" s="142"/>
      <c r="M72" s="64"/>
      <c r="N72" s="64"/>
    </row>
    <row r="73" spans="2:14" ht="16.5" customHeight="1" thickTop="1">
      <c r="B73" s="49"/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28.671</v>
      </c>
      <c r="J73" s="165">
        <f>SUM(J69:J72)</f>
        <v>16.017</v>
      </c>
      <c r="K73" s="88">
        <f>SUM(K69:K72)</f>
        <v>-2.1900000000000013</v>
      </c>
      <c r="L73" s="177" t="s">
        <v>101</v>
      </c>
      <c r="M73" s="147" t="s">
        <v>23</v>
      </c>
      <c r="N73" s="66">
        <f>SUM(N69:N72)</f>
        <v>39.984</v>
      </c>
    </row>
    <row r="74" spans="2:14" ht="16.5" customHeight="1">
      <c r="B74" s="49"/>
      <c r="C74" s="7" t="s">
        <v>0</v>
      </c>
      <c r="D74" s="7"/>
      <c r="E74" s="211" t="s">
        <v>70</v>
      </c>
      <c r="F74" s="211"/>
      <c r="G74" s="13"/>
      <c r="H74" s="13"/>
      <c r="I74" s="92">
        <f>SUM(I73+I68)</f>
        <v>-42.41599999999999</v>
      </c>
      <c r="J74" s="156">
        <f>SUM(J73+J68)</f>
        <v>7.123999999999999</v>
      </c>
      <c r="K74" s="92">
        <f>SUM(K73+K68)</f>
        <v>-11.399000000000003</v>
      </c>
      <c r="L74" s="167" t="s">
        <v>101</v>
      </c>
      <c r="M74" s="67" t="s">
        <v>23</v>
      </c>
      <c r="N74" s="67">
        <f>SUM(N73+N68)</f>
        <v>2.106000000000016</v>
      </c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3"/>
      <c r="L75" s="63"/>
      <c r="M75" s="63"/>
      <c r="N75" s="63"/>
    </row>
    <row r="76" spans="1:14" ht="12.75" customHeight="1">
      <c r="A76" s="6"/>
      <c r="C76" s="6" t="s">
        <v>0</v>
      </c>
      <c r="D76" s="6"/>
      <c r="E76" s="81"/>
      <c r="F76" s="70"/>
      <c r="G76" s="72"/>
      <c r="H76" s="72"/>
      <c r="I76" s="73">
        <f aca="true" t="shared" si="9" ref="I76:N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2009</v>
      </c>
      <c r="N76" s="73">
        <f t="shared" si="9"/>
        <v>2008</v>
      </c>
    </row>
    <row r="77" spans="1:14" ht="12.75" customHeight="1">
      <c r="A77" s="6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/>
      <c r="L77" s="73"/>
      <c r="M77" s="73"/>
      <c r="N77" s="73"/>
    </row>
    <row r="78" spans="2:14" s="58" customFormat="1" ht="15" customHeight="1">
      <c r="B78" s="53"/>
      <c r="C78" s="60"/>
      <c r="D78" s="60"/>
      <c r="E78" s="81" t="s">
        <v>71</v>
      </c>
      <c r="F78" s="79"/>
      <c r="G78" s="71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132">
        <f>IF(I14=0,"-",IF(I7=0,"-",I14/I7))*100</f>
        <v>3.1864843522713078</v>
      </c>
      <c r="J80" s="123">
        <f>IF(J7=0,"",IF(J14=0,"",(J14/J7))*100)</f>
        <v>9.845712351072923</v>
      </c>
      <c r="K80" s="132">
        <f>IF(K14=0,"-",IF(K7=0,"-",K14/K7))*100</f>
        <v>2.6282087413829416</v>
      </c>
      <c r="L80" s="174">
        <f>IF(L14=0,"-",IF(L7=0,"-",L14/L7))*100</f>
        <v>5.592194902108746</v>
      </c>
      <c r="M80" s="68">
        <f>IF(M14=0,"-",IF(M7=0,"-",M14/M7)*100)</f>
        <v>6.996652043407993</v>
      </c>
      <c r="N80" s="68">
        <f>IF(N14=0,"-",IF(N7=0,"-",N14/N7)*100)</f>
        <v>14.702753345161652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132">
        <f aca="true" t="shared" si="10" ref="I81:N81">IF(I20=0,"-",IF(I7=0,"-",I20/I7)*100)</f>
        <v>0.49125140268484063</v>
      </c>
      <c r="J81" s="123">
        <f t="shared" si="10"/>
        <v>6.49878278814065</v>
      </c>
      <c r="K81" s="132">
        <f t="shared" si="10"/>
        <v>-0.6091414474417317</v>
      </c>
      <c r="L81" s="174">
        <f t="shared" si="10"/>
        <v>2.657422546430214</v>
      </c>
      <c r="M81" s="68">
        <f t="shared" si="10"/>
        <v>4.397367813438009</v>
      </c>
      <c r="N81" s="68">
        <f t="shared" si="10"/>
        <v>11.01887155059696</v>
      </c>
      <c r="O81" s="55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133">
        <f>IF((K47=0),"-",(K24/((K47+L47)/2)*100))</f>
        <v>-0.3838740128222198</v>
      </c>
      <c r="L82" s="178" t="s">
        <v>101</v>
      </c>
      <c r="M82" s="69" t="s">
        <v>101</v>
      </c>
      <c r="N82" s="69">
        <v>12.1</v>
      </c>
      <c r="O82" s="55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133">
        <f>IF((K47=0),"-",((K17+K18)/((K47+K48+K49+K51+L47+L48+L49+L51)/2)*100))</f>
        <v>2.42945040731893</v>
      </c>
      <c r="L83" s="178" t="s">
        <v>101</v>
      </c>
      <c r="M83" s="69" t="s">
        <v>101</v>
      </c>
      <c r="N83" s="69">
        <v>11.5</v>
      </c>
      <c r="O83" s="55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134">
        <f>IF(I47=0,"-",((I47+I48)/I55*100))</f>
        <v>57.14032074840246</v>
      </c>
      <c r="J84" s="179">
        <f>IF(J47=0,"-",((J47+J48)/J55*100))</f>
        <v>59.94851421907587</v>
      </c>
      <c r="K84" s="134">
        <f>IF(K47=0,"-",((K47+K48)/K55*100))</f>
        <v>56.78091727136268</v>
      </c>
      <c r="L84" s="179">
        <f>IF(L47=0,"-",((L47+L48)/L55*100))</f>
        <v>59.58542282147267</v>
      </c>
      <c r="M84" s="115" t="s">
        <v>101</v>
      </c>
      <c r="N84" s="115">
        <f>IF(N47=0,"-",((N47+N48)/N55*100))</f>
        <v>49.2516500445194</v>
      </c>
      <c r="O84" s="55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135">
        <f aca="true" t="shared" si="11" ref="I85:N85">IF((I51+I49-I43-I41-I37)=0,"-",(I51+I49-I43-I41-I37))</f>
        <v>379.68299999999994</v>
      </c>
      <c r="J85" s="180">
        <f t="shared" si="11"/>
        <v>308.3</v>
      </c>
      <c r="K85" s="135">
        <f t="shared" si="11"/>
        <v>308.603</v>
      </c>
      <c r="L85" s="180">
        <f t="shared" si="11"/>
        <v>300.132</v>
      </c>
      <c r="M85" s="1" t="str">
        <f t="shared" si="11"/>
        <v>-</v>
      </c>
      <c r="N85" s="1">
        <f t="shared" si="11"/>
        <v>383.50300000000004</v>
      </c>
      <c r="O85" s="55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136">
        <f>IF((I47=0),"-",((I51+I49)/(I47+I48)))</f>
        <v>0.5220172739496629</v>
      </c>
      <c r="J86" s="181">
        <f>IF((J47=0),"-",((J51+J49)/(J47+J48)))</f>
        <v>0.49906636855034214</v>
      </c>
      <c r="K86" s="136">
        <f>IF((K47=0),"-",((K51+K49)/(K47+K48)))</f>
        <v>0.4821962765316298</v>
      </c>
      <c r="L86" s="181">
        <f>IF((L47=0),"-",((L51+L49)/(L47+L48)))</f>
        <v>0.4836378499897813</v>
      </c>
      <c r="M86" s="2" t="s">
        <v>101</v>
      </c>
      <c r="N86" s="2">
        <f>IF((N47=0),"-",((N51+N49)/(N47+N48)))</f>
        <v>0.9272681620354871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137" t="s">
        <v>23</v>
      </c>
      <c r="J87" s="182" t="s">
        <v>23</v>
      </c>
      <c r="K87" s="137">
        <v>457</v>
      </c>
      <c r="L87" s="182">
        <v>420</v>
      </c>
      <c r="M87" s="28">
        <v>405</v>
      </c>
      <c r="N87" s="28">
        <v>253</v>
      </c>
    </row>
    <row r="88" spans="3:14" ht="15" customHeight="1">
      <c r="C88" s="3" t="s">
        <v>0</v>
      </c>
      <c r="D88" s="3"/>
      <c r="E88" s="4" t="s">
        <v>114</v>
      </c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 customHeight="1">
      <c r="C89" s="3"/>
      <c r="D89" s="3"/>
      <c r="E89" s="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3:14" ht="15" customHeight="1">
      <c r="C90" s="3"/>
      <c r="D90" s="3"/>
      <c r="E90" s="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5:14" ht="10.5"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5:14" ht="10.5"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5:14" ht="10.5"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5:14" ht="10.5"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5:14" ht="10.5"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5:14" ht="10.5"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5:14" ht="10.5"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5:14" ht="10.5"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5:14" ht="10.5"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5:14" ht="10.5"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5:14" ht="10.5"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5:14" ht="10.5"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</sheetData>
  <sheetProtection/>
  <mergeCells count="21">
    <mergeCell ref="E85:F85"/>
    <mergeCell ref="E86:F86"/>
    <mergeCell ref="E87:F87"/>
    <mergeCell ref="E70:F70"/>
    <mergeCell ref="E71:F71"/>
    <mergeCell ref="E72:F72"/>
    <mergeCell ref="E74:F74"/>
    <mergeCell ref="E80:F80"/>
    <mergeCell ref="E1:N1"/>
    <mergeCell ref="E61:F61"/>
    <mergeCell ref="E62:F62"/>
    <mergeCell ref="E63:F63"/>
    <mergeCell ref="E64:F64"/>
    <mergeCell ref="E82:F82"/>
    <mergeCell ref="E67:F67"/>
    <mergeCell ref="E65:F65"/>
    <mergeCell ref="E81:F81"/>
    <mergeCell ref="E68:F68"/>
    <mergeCell ref="E83:F83"/>
    <mergeCell ref="E84:F84"/>
    <mergeCell ref="E69:F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3.8515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94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89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/>
      <c r="N5" s="77" t="s">
        <v>21</v>
      </c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9">
        <v>36.094</v>
      </c>
      <c r="J7" s="139">
        <v>27.004</v>
      </c>
      <c r="K7" s="99">
        <v>118.84400000000001</v>
      </c>
      <c r="L7" s="139">
        <v>130.345</v>
      </c>
      <c r="M7" s="100">
        <v>140.734</v>
      </c>
      <c r="N7" s="100">
        <v>159.03300000000002</v>
      </c>
      <c r="O7" s="47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101">
        <v>-32.67</v>
      </c>
      <c r="J8" s="171">
        <v>-26.338</v>
      </c>
      <c r="K8" s="101">
        <v>-112.819</v>
      </c>
      <c r="L8" s="171">
        <v>-124.61500000000001</v>
      </c>
      <c r="M8" s="102">
        <v>-127.443</v>
      </c>
      <c r="N8" s="102">
        <v>-139.024</v>
      </c>
      <c r="O8" s="47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101">
        <v>0.034</v>
      </c>
      <c r="J9" s="171"/>
      <c r="K9" s="101">
        <v>0.084</v>
      </c>
      <c r="L9" s="171"/>
      <c r="M9" s="102"/>
      <c r="N9" s="102"/>
      <c r="O9" s="47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101"/>
      <c r="J10" s="171"/>
      <c r="K10" s="101"/>
      <c r="L10" s="171"/>
      <c r="M10" s="102"/>
      <c r="N10" s="102"/>
      <c r="O10" s="47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103"/>
      <c r="J11" s="172"/>
      <c r="K11" s="103"/>
      <c r="L11" s="172"/>
      <c r="M11" s="104"/>
      <c r="N11" s="104"/>
      <c r="O11" s="47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9">
        <f aca="true" t="shared" si="0" ref="I12:N12">SUM(I7:I11)</f>
        <v>3.4579999999999993</v>
      </c>
      <c r="J12" s="139">
        <f t="shared" si="0"/>
        <v>0.6660000000000004</v>
      </c>
      <c r="K12" s="99">
        <f t="shared" si="0"/>
        <v>6.109000000000005</v>
      </c>
      <c r="L12" s="139">
        <f t="shared" si="0"/>
        <v>5.72999999999999</v>
      </c>
      <c r="M12" s="100">
        <f t="shared" si="0"/>
        <v>13.291000000000011</v>
      </c>
      <c r="N12" s="100">
        <f t="shared" si="0"/>
        <v>20.009000000000015</v>
      </c>
      <c r="O12" s="47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103">
        <v>-0.613</v>
      </c>
      <c r="J13" s="172">
        <v>-0.751</v>
      </c>
      <c r="K13" s="103">
        <v>-2.6759999999999997</v>
      </c>
      <c r="L13" s="172">
        <v>-2.947</v>
      </c>
      <c r="M13" s="104">
        <v>-2.685</v>
      </c>
      <c r="N13" s="104">
        <v>-2.415</v>
      </c>
      <c r="O13" s="47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9">
        <f aca="true" t="shared" si="1" ref="I14:N14">SUM(I12:I13)</f>
        <v>2.8449999999999993</v>
      </c>
      <c r="J14" s="139">
        <f t="shared" si="1"/>
        <v>-0.08499999999999963</v>
      </c>
      <c r="K14" s="99">
        <f t="shared" si="1"/>
        <v>3.4330000000000056</v>
      </c>
      <c r="L14" s="139">
        <f t="shared" si="1"/>
        <v>2.7829999999999897</v>
      </c>
      <c r="M14" s="100">
        <f t="shared" si="1"/>
        <v>10.60600000000001</v>
      </c>
      <c r="N14" s="100">
        <f t="shared" si="1"/>
        <v>17.594000000000015</v>
      </c>
      <c r="O14" s="47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101"/>
      <c r="J15" s="171"/>
      <c r="K15" s="101"/>
      <c r="L15" s="171"/>
      <c r="M15" s="102"/>
      <c r="N15" s="102"/>
      <c r="O15" s="47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103"/>
      <c r="J16" s="172"/>
      <c r="K16" s="103"/>
      <c r="L16" s="172">
        <v>-0.801</v>
      </c>
      <c r="M16" s="104"/>
      <c r="N16" s="104"/>
      <c r="O16" s="47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9">
        <f aca="true" t="shared" si="2" ref="I17:N17">SUM(I14:I16)</f>
        <v>2.8449999999999993</v>
      </c>
      <c r="J17" s="139">
        <f t="shared" si="2"/>
        <v>-0.08499999999999963</v>
      </c>
      <c r="K17" s="99">
        <f t="shared" si="2"/>
        <v>3.4330000000000056</v>
      </c>
      <c r="L17" s="139">
        <f t="shared" si="2"/>
        <v>1.9819999999999895</v>
      </c>
      <c r="M17" s="100">
        <f t="shared" si="2"/>
        <v>10.60600000000001</v>
      </c>
      <c r="N17" s="100">
        <f t="shared" si="2"/>
        <v>17.594000000000015</v>
      </c>
      <c r="O17" s="47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101">
        <v>0.046</v>
      </c>
      <c r="J18" s="171">
        <v>0.01</v>
      </c>
      <c r="K18" s="101">
        <v>1.13</v>
      </c>
      <c r="L18" s="171">
        <v>0.606</v>
      </c>
      <c r="M18" s="102">
        <v>0.49500000000000005</v>
      </c>
      <c r="N18" s="102"/>
      <c r="O18" s="47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103">
        <v>-1.5739999999999998</v>
      </c>
      <c r="J19" s="172">
        <v>-1.611</v>
      </c>
      <c r="K19" s="103">
        <v>-6.009</v>
      </c>
      <c r="L19" s="172">
        <v>-5.438000000000001</v>
      </c>
      <c r="M19" s="104">
        <v>-5.616</v>
      </c>
      <c r="N19" s="104">
        <v>-8.908000000000001</v>
      </c>
      <c r="O19" s="47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9">
        <f aca="true" t="shared" si="3" ref="I20:N20">SUM(I17:I19)</f>
        <v>1.3169999999999993</v>
      </c>
      <c r="J20" s="139">
        <f t="shared" si="3"/>
        <v>-1.6859999999999997</v>
      </c>
      <c r="K20" s="99">
        <f t="shared" si="3"/>
        <v>-1.4459999999999944</v>
      </c>
      <c r="L20" s="139">
        <f t="shared" si="3"/>
        <v>-2.850000000000011</v>
      </c>
      <c r="M20" s="100">
        <f t="shared" si="3"/>
        <v>5.48500000000001</v>
      </c>
      <c r="N20" s="100">
        <f t="shared" si="3"/>
        <v>8.686000000000014</v>
      </c>
      <c r="O20" s="47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101">
        <v>-0.15</v>
      </c>
      <c r="J21" s="171">
        <v>-0.176</v>
      </c>
      <c r="K21" s="101">
        <v>0.04099999999999991</v>
      </c>
      <c r="L21" s="171">
        <v>-0.131</v>
      </c>
      <c r="M21" s="102">
        <v>-2.4530000000000003</v>
      </c>
      <c r="N21" s="102">
        <v>-4.109</v>
      </c>
      <c r="O21" s="47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103"/>
      <c r="J22" s="172"/>
      <c r="K22" s="103"/>
      <c r="L22" s="172"/>
      <c r="M22" s="104"/>
      <c r="N22" s="104"/>
      <c r="O22" s="47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9">
        <f aca="true" t="shared" si="4" ref="I23:N23">SUM(I20:I22)</f>
        <v>1.1669999999999994</v>
      </c>
      <c r="J23" s="139">
        <f t="shared" si="4"/>
        <v>-1.8619999999999997</v>
      </c>
      <c r="K23" s="99">
        <f t="shared" si="4"/>
        <v>-1.4049999999999945</v>
      </c>
      <c r="L23" s="139">
        <f t="shared" si="4"/>
        <v>-2.9810000000000114</v>
      </c>
      <c r="M23" s="100">
        <f t="shared" si="4"/>
        <v>3.03200000000001</v>
      </c>
      <c r="N23" s="100">
        <f t="shared" si="4"/>
        <v>4.577000000000014</v>
      </c>
      <c r="O23" s="47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101">
        <f aca="true" t="shared" si="5" ref="I24:N24">I23-I25</f>
        <v>1.1669999999999994</v>
      </c>
      <c r="J24" s="171">
        <f t="shared" si="5"/>
        <v>-1.8619999999999997</v>
      </c>
      <c r="K24" s="101">
        <f>K23-K25</f>
        <v>-1.4049999999999945</v>
      </c>
      <c r="L24" s="171">
        <f t="shared" si="5"/>
        <v>-2.9810000000000114</v>
      </c>
      <c r="M24" s="102">
        <f t="shared" si="5"/>
        <v>3.03200000000001</v>
      </c>
      <c r="N24" s="102">
        <f t="shared" si="5"/>
        <v>4.577000000000014</v>
      </c>
      <c r="O24" s="47"/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101"/>
      <c r="J25" s="171"/>
      <c r="K25" s="101"/>
      <c r="L25" s="171"/>
      <c r="M25" s="102"/>
      <c r="N25" s="102"/>
      <c r="O25" s="47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101"/>
      <c r="J26" s="171"/>
      <c r="K26" s="101"/>
      <c r="L26" s="62"/>
      <c r="M26" s="62"/>
      <c r="N26" s="62"/>
      <c r="O26" s="47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9"/>
      <c r="J27" s="200"/>
      <c r="K27" s="199"/>
      <c r="L27" s="192"/>
      <c r="M27" s="192"/>
      <c r="N27" s="192"/>
      <c r="O27" s="47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201">
        <f aca="true" t="shared" si="6" ref="I28:N28">I14-I27</f>
        <v>2.8449999999999993</v>
      </c>
      <c r="J28" s="202">
        <f t="shared" si="6"/>
        <v>-0.08499999999999963</v>
      </c>
      <c r="K28" s="201">
        <f t="shared" si="6"/>
        <v>3.4330000000000056</v>
      </c>
      <c r="L28" s="204">
        <f t="shared" si="6"/>
        <v>2.7829999999999897</v>
      </c>
      <c r="M28" s="204">
        <f t="shared" si="6"/>
        <v>10.60600000000001</v>
      </c>
      <c r="N28" s="204">
        <f t="shared" si="6"/>
        <v>17.594000000000015</v>
      </c>
      <c r="O28" s="47"/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47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  <c r="O30" s="47"/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47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>
        <f>IF(K$5=0,"",K$5)</f>
      </c>
      <c r="L32" s="94">
        <f>IF(L$5=0,"",L$5)</f>
      </c>
      <c r="M32" s="94"/>
      <c r="N32" s="94"/>
      <c r="O32" s="47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7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101">
        <v>56.165</v>
      </c>
      <c r="J34" s="171">
        <v>56.077</v>
      </c>
      <c r="K34" s="101">
        <v>56.153</v>
      </c>
      <c r="L34" s="171">
        <v>56.155</v>
      </c>
      <c r="M34" s="102">
        <v>56.837</v>
      </c>
      <c r="N34" s="102">
        <v>56.790000000000006</v>
      </c>
      <c r="O34" s="47"/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101">
        <v>0.7020000000000004</v>
      </c>
      <c r="J35" s="171">
        <v>1.0250000000000001</v>
      </c>
      <c r="K35" s="101">
        <v>0.7179999999999997</v>
      </c>
      <c r="L35" s="171"/>
      <c r="M35" s="102"/>
      <c r="N35" s="102"/>
      <c r="O35" s="47"/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101">
        <v>6.66</v>
      </c>
      <c r="J36" s="171">
        <v>7.233999999999998</v>
      </c>
      <c r="K36" s="101">
        <v>6.882999999999999</v>
      </c>
      <c r="L36" s="171">
        <v>8.796999999999997</v>
      </c>
      <c r="M36" s="102">
        <v>9.618000000000002</v>
      </c>
      <c r="N36" s="102">
        <v>8.750000000000004</v>
      </c>
      <c r="O36" s="47"/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101"/>
      <c r="J37" s="171"/>
      <c r="K37" s="101"/>
      <c r="L37" s="171"/>
      <c r="M37" s="102"/>
      <c r="N37" s="102"/>
      <c r="O37" s="47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103">
        <v>2.133</v>
      </c>
      <c r="J38" s="172">
        <v>1.5859999999999999</v>
      </c>
      <c r="K38" s="103">
        <v>2.209</v>
      </c>
      <c r="L38" s="172">
        <v>1.235</v>
      </c>
      <c r="M38" s="104">
        <v>0.922</v>
      </c>
      <c r="N38" s="104">
        <v>1.85</v>
      </c>
      <c r="O38" s="47"/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99">
        <f aca="true" t="shared" si="8" ref="I39:N39">SUM(I34:I38)</f>
        <v>65.66</v>
      </c>
      <c r="J39" s="139">
        <f t="shared" si="8"/>
        <v>65.922</v>
      </c>
      <c r="K39" s="99">
        <f t="shared" si="8"/>
        <v>65.963</v>
      </c>
      <c r="L39" s="139">
        <f t="shared" si="8"/>
        <v>66.187</v>
      </c>
      <c r="M39" s="100">
        <f t="shared" si="8"/>
        <v>67.37700000000001</v>
      </c>
      <c r="N39" s="100">
        <f t="shared" si="8"/>
        <v>67.39</v>
      </c>
      <c r="O39" s="47"/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101">
        <v>26.046</v>
      </c>
      <c r="J40" s="171">
        <v>26.019</v>
      </c>
      <c r="K40" s="101">
        <v>24.456</v>
      </c>
      <c r="L40" s="171">
        <v>26.061000000000003</v>
      </c>
      <c r="M40" s="102">
        <v>31.551000000000002</v>
      </c>
      <c r="N40" s="102">
        <v>34.656</v>
      </c>
      <c r="O40" s="47"/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101"/>
      <c r="J41" s="171"/>
      <c r="K41" s="101"/>
      <c r="L41" s="171"/>
      <c r="M41" s="102"/>
      <c r="N41" s="102"/>
      <c r="O41" s="47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101">
        <v>31.491</v>
      </c>
      <c r="J42" s="171">
        <v>27.172000000000004</v>
      </c>
      <c r="K42" s="101">
        <v>30.439</v>
      </c>
      <c r="L42" s="171">
        <v>34.421</v>
      </c>
      <c r="M42" s="102">
        <v>35.871</v>
      </c>
      <c r="N42" s="102">
        <v>40.303</v>
      </c>
      <c r="O42" s="47"/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101">
        <v>13.057</v>
      </c>
      <c r="J43" s="171">
        <v>9.156</v>
      </c>
      <c r="K43" s="101">
        <v>10.85</v>
      </c>
      <c r="L43" s="171">
        <v>9.165000000000001</v>
      </c>
      <c r="M43" s="102">
        <v>6.9190000000000005</v>
      </c>
      <c r="N43" s="102">
        <v>11.592</v>
      </c>
      <c r="O43" s="47"/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103"/>
      <c r="J44" s="172"/>
      <c r="K44" s="103"/>
      <c r="L44" s="172"/>
      <c r="M44" s="104"/>
      <c r="N44" s="104"/>
      <c r="O44" s="47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09">
        <f aca="true" t="shared" si="9" ref="I45:N45">SUM(I40:I44)</f>
        <v>70.594</v>
      </c>
      <c r="J45" s="140">
        <f t="shared" si="9"/>
        <v>62.347</v>
      </c>
      <c r="K45" s="109">
        <f t="shared" si="9"/>
        <v>65.74499999999999</v>
      </c>
      <c r="L45" s="140">
        <f t="shared" si="9"/>
        <v>69.647</v>
      </c>
      <c r="M45" s="110">
        <f t="shared" si="9"/>
        <v>74.341</v>
      </c>
      <c r="N45" s="110">
        <f t="shared" si="9"/>
        <v>86.551</v>
      </c>
      <c r="O45" s="47"/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99">
        <f>I45+I39</f>
        <v>136.254</v>
      </c>
      <c r="J46" s="139">
        <f>J45+J39</f>
        <v>128.269</v>
      </c>
      <c r="K46" s="99">
        <f>K39+K45</f>
        <v>131.70799999999997</v>
      </c>
      <c r="L46" s="139">
        <f>L39+L45</f>
        <v>135.834</v>
      </c>
      <c r="M46" s="100">
        <f>M39+M45</f>
        <v>141.71800000000002</v>
      </c>
      <c r="N46" s="100">
        <f>N39+N45</f>
        <v>153.941</v>
      </c>
      <c r="O46" s="47"/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101">
        <v>37.405</v>
      </c>
      <c r="J47" s="171">
        <v>29.960999999999995</v>
      </c>
      <c r="K47" s="101">
        <v>36.075</v>
      </c>
      <c r="L47" s="171">
        <v>34.114000000000004</v>
      </c>
      <c r="M47" s="102">
        <v>34.79</v>
      </c>
      <c r="N47" s="102">
        <v>27.201</v>
      </c>
      <c r="O47" s="47"/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101"/>
      <c r="J48" s="171"/>
      <c r="K48" s="101"/>
      <c r="L48" s="171"/>
      <c r="M48" s="102"/>
      <c r="N48" s="102"/>
      <c r="O48" s="47"/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101"/>
      <c r="J49" s="171">
        <v>0.144</v>
      </c>
      <c r="K49" s="101">
        <v>-0.027</v>
      </c>
      <c r="L49" s="171">
        <v>-0.317</v>
      </c>
      <c r="M49" s="102">
        <v>-0.461</v>
      </c>
      <c r="N49" s="102"/>
      <c r="O49" s="47"/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101">
        <v>1.82</v>
      </c>
      <c r="J50" s="171">
        <v>1.044</v>
      </c>
      <c r="K50" s="101">
        <v>1.438</v>
      </c>
      <c r="L50" s="171">
        <v>0.401</v>
      </c>
      <c r="M50" s="102">
        <v>0.487</v>
      </c>
      <c r="N50" s="102">
        <v>0.264</v>
      </c>
      <c r="O50" s="47"/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101">
        <v>66.83800000000001</v>
      </c>
      <c r="J51" s="171">
        <v>76.223</v>
      </c>
      <c r="K51" s="101">
        <v>70.071</v>
      </c>
      <c r="L51" s="171">
        <v>78.021</v>
      </c>
      <c r="M51" s="102">
        <v>81.55100000000002</v>
      </c>
      <c r="N51" s="102">
        <v>92.30300000000001</v>
      </c>
      <c r="O51" s="47"/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101">
        <v>28.901</v>
      </c>
      <c r="J52" s="171">
        <v>19.037999999999997</v>
      </c>
      <c r="K52" s="101">
        <v>22.861</v>
      </c>
      <c r="L52" s="171">
        <v>21.68</v>
      </c>
      <c r="M52" s="102">
        <v>23.414</v>
      </c>
      <c r="N52" s="102">
        <v>32.233000000000004</v>
      </c>
      <c r="O52" s="47"/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101">
        <v>1.29</v>
      </c>
      <c r="J53" s="171">
        <v>1.859</v>
      </c>
      <c r="K53" s="101">
        <v>1.29</v>
      </c>
      <c r="L53" s="171">
        <v>1.935</v>
      </c>
      <c r="M53" s="102">
        <v>1.937</v>
      </c>
      <c r="N53" s="102">
        <v>1.9400000000000002</v>
      </c>
      <c r="O53" s="47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103"/>
      <c r="J54" s="172"/>
      <c r="K54" s="103"/>
      <c r="L54" s="172"/>
      <c r="M54" s="104"/>
      <c r="N54" s="104"/>
      <c r="O54" s="47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99">
        <f aca="true" t="shared" si="10" ref="I55:N55">SUM(I47:I54)</f>
        <v>136.25400000000002</v>
      </c>
      <c r="J55" s="139">
        <f t="shared" si="10"/>
        <v>128.26899999999998</v>
      </c>
      <c r="K55" s="99">
        <f t="shared" si="10"/>
        <v>131.708</v>
      </c>
      <c r="L55" s="139">
        <f t="shared" si="10"/>
        <v>135.834</v>
      </c>
      <c r="M55" s="100">
        <f t="shared" si="10"/>
        <v>141.71800000000002</v>
      </c>
      <c r="N55" s="100">
        <f t="shared" si="10"/>
        <v>153.94100000000003</v>
      </c>
      <c r="O55" s="47"/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>
        <f>IF(K$5=0,"",K$5)</f>
      </c>
      <c r="L59" s="94"/>
      <c r="M59" s="94"/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105">
        <v>1.948</v>
      </c>
      <c r="J61" s="173">
        <v>-0.5579999999999998</v>
      </c>
      <c r="K61" s="105">
        <v>1.2650000000000003</v>
      </c>
      <c r="L61" s="173">
        <v>0.979</v>
      </c>
      <c r="M61" s="106">
        <v>6.606</v>
      </c>
      <c r="N61" s="106"/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103">
        <v>3.83</v>
      </c>
      <c r="J62" s="172">
        <v>2.9689999999999994</v>
      </c>
      <c r="K62" s="103">
        <v>3.2760000000000002</v>
      </c>
      <c r="L62" s="172">
        <v>4.862</v>
      </c>
      <c r="M62" s="104">
        <v>0.9180000000000006</v>
      </c>
      <c r="N62" s="104"/>
    </row>
    <row r="63" spans="1:14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186">
        <f>SUM(I61:I62)</f>
        <v>5.7780000000000005</v>
      </c>
      <c r="J63" s="187">
        <f>SUM(J61:J62)</f>
        <v>2.4109999999999996</v>
      </c>
      <c r="K63" s="99">
        <f>SUM(K61:K62)</f>
        <v>4.541</v>
      </c>
      <c r="L63" s="139">
        <f>SUM(L61:L62)</f>
        <v>5.841</v>
      </c>
      <c r="M63" s="139">
        <f>SUM(M61:M62)</f>
        <v>7.524000000000001</v>
      </c>
      <c r="N63" s="100" t="s">
        <v>23</v>
      </c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101">
        <v>-0.366</v>
      </c>
      <c r="J64" s="171">
        <v>-0.328</v>
      </c>
      <c r="K64" s="101">
        <v>-1.126</v>
      </c>
      <c r="L64" s="171">
        <v>-1.58</v>
      </c>
      <c r="M64" s="102">
        <v>-2.58</v>
      </c>
      <c r="N64" s="102"/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103"/>
      <c r="J65" s="172">
        <v>0.044</v>
      </c>
      <c r="K65" s="103"/>
      <c r="L65" s="172"/>
      <c r="M65" s="104"/>
      <c r="N65" s="104"/>
    </row>
    <row r="66" spans="1:14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186">
        <f>SUM(I63:I65)</f>
        <v>5.412000000000001</v>
      </c>
      <c r="J66" s="187">
        <f>SUM(J63:J65)</f>
        <v>2.127</v>
      </c>
      <c r="K66" s="99">
        <f>SUM(K63:K65)</f>
        <v>3.4150000000000005</v>
      </c>
      <c r="L66" s="139">
        <f>SUM(L63:L65)</f>
        <v>4.261</v>
      </c>
      <c r="M66" s="139">
        <f>SUM(M63:M65)</f>
        <v>4.944000000000001</v>
      </c>
      <c r="N66" s="67" t="s">
        <v>23</v>
      </c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103"/>
      <c r="J67" s="172"/>
      <c r="K67" s="103"/>
      <c r="L67" s="172"/>
      <c r="M67" s="104"/>
      <c r="N67" s="104"/>
    </row>
    <row r="68" spans="1:14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186">
        <f>SUM(I66:I67)</f>
        <v>5.412000000000001</v>
      </c>
      <c r="J68" s="187">
        <f>SUM(J66:J67)</f>
        <v>2.127</v>
      </c>
      <c r="K68" s="99">
        <f>SUM(K66:K67)</f>
        <v>3.4150000000000005</v>
      </c>
      <c r="L68" s="139">
        <f>SUM(L66:L67)</f>
        <v>4.261</v>
      </c>
      <c r="M68" s="139">
        <f>SUM(M66:M67)</f>
        <v>4.944000000000001</v>
      </c>
      <c r="N68" s="100" t="s">
        <v>23</v>
      </c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101">
        <v>-3.27</v>
      </c>
      <c r="J69" s="171">
        <v>-1.9549999999999996</v>
      </c>
      <c r="K69" s="101">
        <v>-7.73</v>
      </c>
      <c r="L69" s="171">
        <v>-4.0200000000000005</v>
      </c>
      <c r="M69" s="102">
        <v>-10.912</v>
      </c>
      <c r="N69" s="102"/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101"/>
      <c r="J70" s="171"/>
      <c r="K70" s="101"/>
      <c r="L70" s="171"/>
      <c r="M70" s="102"/>
      <c r="N70" s="10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101"/>
      <c r="J71" s="171"/>
      <c r="K71" s="101"/>
      <c r="L71" s="171"/>
      <c r="M71" s="102"/>
      <c r="N71" s="10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103"/>
      <c r="J72" s="172"/>
      <c r="K72" s="103">
        <v>6</v>
      </c>
      <c r="L72" s="172">
        <v>1.3710000000000004</v>
      </c>
      <c r="M72" s="104"/>
      <c r="N72" s="104"/>
    </row>
    <row r="73" spans="3:14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103">
        <f>SUM(I69:I72)</f>
        <v>-3.27</v>
      </c>
      <c r="J73" s="172">
        <f>SUM(J69:J72)</f>
        <v>-1.9549999999999996</v>
      </c>
      <c r="K73" s="111">
        <f>SUM(K69:K72)</f>
        <v>-1.7300000000000004</v>
      </c>
      <c r="L73" s="143">
        <f>SUM(L69:L72)</f>
        <v>-2.649</v>
      </c>
      <c r="M73" s="143">
        <f>SUM(M69:M72)</f>
        <v>-10.912</v>
      </c>
      <c r="N73" s="112" t="s">
        <v>23</v>
      </c>
    </row>
    <row r="74" spans="3:14" ht="16.5" customHeight="1">
      <c r="C74" s="7" t="s">
        <v>0</v>
      </c>
      <c r="D74" s="7"/>
      <c r="E74" s="213" t="s">
        <v>70</v>
      </c>
      <c r="F74" s="213"/>
      <c r="G74" s="13"/>
      <c r="H74" s="13"/>
      <c r="I74" s="186">
        <f>SUM(I73+I68)</f>
        <v>2.142000000000001</v>
      </c>
      <c r="J74" s="187">
        <f>SUM(J73+J68)</f>
        <v>0.17200000000000015</v>
      </c>
      <c r="K74" s="99">
        <f>SUM(K73+K68)</f>
        <v>1.685</v>
      </c>
      <c r="L74" s="139">
        <f>SUM(L73+L68)</f>
        <v>1.612</v>
      </c>
      <c r="M74" s="139">
        <f>SUM(M73+M68)</f>
        <v>-5.968</v>
      </c>
      <c r="N74" s="100" t="s">
        <v>23</v>
      </c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2" ref="I76:N76">I$3</f>
        <v>2012</v>
      </c>
      <c r="J76" s="73">
        <f t="shared" si="12"/>
        <v>2011</v>
      </c>
      <c r="K76" s="73">
        <f t="shared" si="12"/>
        <v>2011</v>
      </c>
      <c r="L76" s="73">
        <f t="shared" si="12"/>
        <v>2010</v>
      </c>
      <c r="M76" s="73">
        <f t="shared" si="12"/>
        <v>2009</v>
      </c>
      <c r="N76" s="73">
        <f t="shared" si="12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7.882196486950738</v>
      </c>
      <c r="J80" s="123">
        <f>IF(J7=0,"",IF(J14=0,"",(J14/J7))*100)</f>
        <v>-0.31476818249148136</v>
      </c>
      <c r="K80" s="120">
        <f>IF(K14=0,"-",IF(K7=0,"-",K14/K7))*100</f>
        <v>2.888660765373099</v>
      </c>
      <c r="L80" s="174">
        <f>IF(L14=0,"-",IF(L7=0,"-",L14/L7))*100</f>
        <v>2.1351029958955</v>
      </c>
      <c r="M80" s="68">
        <f>IF(M14=0,"-",IF(M7=0,"-",M14/M7)*100)</f>
        <v>7.536203049725019</v>
      </c>
      <c r="N80" s="68">
        <f>IF(N14=0,"-",IF(N7=0,"-",N14/N7)*100)</f>
        <v>11.063112687303901</v>
      </c>
    </row>
    <row r="81" spans="3:14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3" ref="I81:N81">IF(I20=0,"-",IF(I7=0,"-",I20/I7)*100)</f>
        <v>3.6488058957167375</v>
      </c>
      <c r="J81" s="123">
        <f t="shared" si="13"/>
        <v>-6.243519478595762</v>
      </c>
      <c r="K81" s="82">
        <f t="shared" si="13"/>
        <v>-1.2167210797347736</v>
      </c>
      <c r="L81" s="123">
        <f t="shared" si="13"/>
        <v>-2.1865050443055054</v>
      </c>
      <c r="M81" s="68">
        <f t="shared" si="13"/>
        <v>3.897423508178557</v>
      </c>
      <c r="N81" s="68">
        <f t="shared" si="13"/>
        <v>5.461759509032725</v>
      </c>
    </row>
    <row r="82" spans="3:14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-4.003476328199559</v>
      </c>
      <c r="L82" s="123">
        <f>IF((L47=0),"-",(L24/((L47+M47)/2)*100))</f>
        <v>-8.65261813537679</v>
      </c>
      <c r="M82" s="68">
        <f>IF((M47=0),"-",(M24/((M47+N47)/2)*100))</f>
        <v>9.782065138487877</v>
      </c>
      <c r="N82" s="68" t="s">
        <v>101</v>
      </c>
    </row>
    <row r="83" spans="3:14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4.187448666357714</v>
      </c>
      <c r="L83" s="123">
        <f>IF((L47=0),"-",((L17+L18)/((L47+L48+L49+L51+M47+M48+M49+M51)/2)*100))</f>
        <v>2.273186413582894</v>
      </c>
      <c r="M83" s="69">
        <f>IF((M47=0),"-",((M17+M18)/((M47+M48+M49+M51+N47+N48+N49+N51)/2)*100))</f>
        <v>9.432246881691201</v>
      </c>
      <c r="N83" s="69" t="s">
        <v>23</v>
      </c>
    </row>
    <row r="84" spans="3:14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4" ref="I84:N84">IF(I47=0,"-",((I47+I48)/I55*100))</f>
        <v>27.452405067007202</v>
      </c>
      <c r="J84" s="125">
        <f t="shared" si="14"/>
        <v>23.35794307276115</v>
      </c>
      <c r="K84" s="86">
        <f t="shared" si="14"/>
        <v>27.390135754851645</v>
      </c>
      <c r="L84" s="125">
        <f t="shared" si="14"/>
        <v>25.114477965752318</v>
      </c>
      <c r="M84" s="115">
        <f t="shared" si="14"/>
        <v>24.548751746426</v>
      </c>
      <c r="N84" s="115">
        <f t="shared" si="14"/>
        <v>17.669756595059145</v>
      </c>
    </row>
    <row r="85" spans="3:14" ht="15" customHeight="1">
      <c r="C85" s="7" t="s">
        <v>0</v>
      </c>
      <c r="D85" s="7"/>
      <c r="E85" s="210" t="s">
        <v>77</v>
      </c>
      <c r="F85" s="210"/>
      <c r="G85" s="10"/>
      <c r="H85" s="10"/>
      <c r="I85" s="84">
        <f aca="true" t="shared" si="15" ref="I85:N85">IF((I51+I49-I43-I41-I37)=0,"-",(I51+I49-I43-I41-I37))</f>
        <v>53.781000000000006</v>
      </c>
      <c r="J85" s="127">
        <f t="shared" si="15"/>
        <v>67.211</v>
      </c>
      <c r="K85" s="84">
        <f t="shared" si="15"/>
        <v>59.193999999999996</v>
      </c>
      <c r="L85" s="127">
        <f t="shared" si="15"/>
        <v>68.539</v>
      </c>
      <c r="M85" s="45">
        <f t="shared" si="15"/>
        <v>74.17100000000002</v>
      </c>
      <c r="N85" s="45">
        <f t="shared" si="15"/>
        <v>80.71100000000001</v>
      </c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2">
        <f aca="true" t="shared" si="16" ref="I86:N86">IF((I47=0),"-",((I51+I49)/(I47+I48)))</f>
        <v>1.7868734126453685</v>
      </c>
      <c r="J86" s="123">
        <f t="shared" si="16"/>
        <v>2.5488802109408906</v>
      </c>
      <c r="K86" s="82">
        <f t="shared" si="16"/>
        <v>1.9416216216216213</v>
      </c>
      <c r="L86" s="123">
        <f t="shared" si="16"/>
        <v>2.277774520724629</v>
      </c>
      <c r="M86" s="2">
        <f t="shared" si="16"/>
        <v>2.3308421960333434</v>
      </c>
      <c r="N86" s="2">
        <f t="shared" si="16"/>
        <v>3.3933678908863647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608</v>
      </c>
      <c r="L87" s="175">
        <v>626</v>
      </c>
      <c r="M87" s="28">
        <v>623</v>
      </c>
      <c r="N87" s="28">
        <v>641</v>
      </c>
    </row>
    <row r="88" spans="3:14" ht="15" customHeight="1">
      <c r="C88" s="3" t="s">
        <v>0</v>
      </c>
      <c r="D88" s="3"/>
      <c r="E88" s="144" t="s">
        <v>115</v>
      </c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>
      <c r="C89" s="3"/>
      <c r="D89" s="3"/>
      <c r="E89" s="145"/>
      <c r="F89" s="145"/>
      <c r="G89" s="145"/>
      <c r="H89" s="145"/>
      <c r="I89" s="145"/>
      <c r="J89" s="145"/>
      <c r="K89" s="146"/>
      <c r="L89" s="146"/>
      <c r="M89" s="146"/>
      <c r="N89" s="146"/>
    </row>
    <row r="90" spans="3:14" ht="15">
      <c r="C90" s="3"/>
      <c r="D90" s="3"/>
      <c r="E90" s="14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6:F86"/>
    <mergeCell ref="E72:F72"/>
    <mergeCell ref="E74:F74"/>
    <mergeCell ref="E80:F80"/>
    <mergeCell ref="E65:F65"/>
    <mergeCell ref="E67:F67"/>
    <mergeCell ref="E68:F68"/>
    <mergeCell ref="E69:F69"/>
    <mergeCell ref="E70:F70"/>
    <mergeCell ref="E71:F71"/>
    <mergeCell ref="E83:F83"/>
    <mergeCell ref="E1:N1"/>
    <mergeCell ref="E61:F61"/>
    <mergeCell ref="E62:F62"/>
    <mergeCell ref="E63:F63"/>
    <mergeCell ref="E64:F64"/>
    <mergeCell ref="E87:F87"/>
    <mergeCell ref="E81:F81"/>
    <mergeCell ref="E82:F82"/>
    <mergeCell ref="E84:F84"/>
    <mergeCell ref="E85:F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7.140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18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80.501</v>
      </c>
      <c r="J7" s="124">
        <v>98.003</v>
      </c>
      <c r="K7" s="90">
        <v>323.739</v>
      </c>
      <c r="L7" s="124">
        <v>406.987</v>
      </c>
      <c r="M7" s="67">
        <v>390.03200000000004</v>
      </c>
      <c r="N7" s="67">
        <v>390.877</v>
      </c>
      <c r="O7" s="48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-69.761</v>
      </c>
      <c r="J8" s="166">
        <v>-91.04499999999999</v>
      </c>
      <c r="K8" s="89">
        <v>-323.683</v>
      </c>
      <c r="L8" s="166">
        <v>-356.616</v>
      </c>
      <c r="M8" s="62">
        <v>-334.2</v>
      </c>
      <c r="N8" s="62">
        <v>-343.84000000000003</v>
      </c>
      <c r="O8" s="48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/>
      <c r="J9" s="166"/>
      <c r="K9" s="89"/>
      <c r="L9" s="166"/>
      <c r="M9" s="62"/>
      <c r="N9" s="62">
        <v>-0.65</v>
      </c>
      <c r="O9" s="48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48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48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10.740000000000009</v>
      </c>
      <c r="J12" s="124">
        <f t="shared" si="0"/>
        <v>6.958000000000013</v>
      </c>
      <c r="K12" s="90">
        <f t="shared" si="0"/>
        <v>0.055999999999983174</v>
      </c>
      <c r="L12" s="124">
        <f t="shared" si="0"/>
        <v>50.37100000000004</v>
      </c>
      <c r="M12" s="67">
        <f t="shared" si="0"/>
        <v>55.83200000000005</v>
      </c>
      <c r="N12" s="67">
        <f t="shared" si="0"/>
        <v>46.38699999999998</v>
      </c>
      <c r="O12" s="48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-0.553</v>
      </c>
      <c r="J13" s="165">
        <v>-1.102</v>
      </c>
      <c r="K13" s="88">
        <v>-4.633</v>
      </c>
      <c r="L13" s="165">
        <v>-4.391</v>
      </c>
      <c r="M13" s="64">
        <v>-4.9990000000000006</v>
      </c>
      <c r="N13" s="64">
        <v>-5.787</v>
      </c>
      <c r="O13" s="48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10.187000000000008</v>
      </c>
      <c r="J14" s="124">
        <f t="shared" si="1"/>
        <v>5.856000000000012</v>
      </c>
      <c r="K14" s="90">
        <f t="shared" si="1"/>
        <v>-4.577000000000017</v>
      </c>
      <c r="L14" s="124">
        <f t="shared" si="1"/>
        <v>45.98000000000004</v>
      </c>
      <c r="M14" s="67">
        <f t="shared" si="1"/>
        <v>50.83300000000005</v>
      </c>
      <c r="N14" s="67">
        <f t="shared" si="1"/>
        <v>40.59999999999998</v>
      </c>
      <c r="O14" s="48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/>
      <c r="L15" s="166"/>
      <c r="M15" s="62"/>
      <c r="N15" s="62"/>
      <c r="O15" s="48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48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10.187000000000008</v>
      </c>
      <c r="J17" s="124">
        <f t="shared" si="2"/>
        <v>5.856000000000012</v>
      </c>
      <c r="K17" s="90">
        <f t="shared" si="2"/>
        <v>-4.577000000000017</v>
      </c>
      <c r="L17" s="124">
        <f t="shared" si="2"/>
        <v>45.98000000000004</v>
      </c>
      <c r="M17" s="67">
        <f t="shared" si="2"/>
        <v>50.83300000000005</v>
      </c>
      <c r="N17" s="67">
        <f t="shared" si="2"/>
        <v>40.59999999999998</v>
      </c>
      <c r="O17" s="48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/>
      <c r="J18" s="166">
        <v>0.421</v>
      </c>
      <c r="K18" s="89">
        <v>6.274</v>
      </c>
      <c r="L18" s="166">
        <v>0.981</v>
      </c>
      <c r="M18" s="62"/>
      <c r="N18" s="62"/>
      <c r="O18" s="48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-0.84</v>
      </c>
      <c r="J19" s="165">
        <v>-0.84</v>
      </c>
      <c r="K19" s="88">
        <v>-3.384</v>
      </c>
      <c r="L19" s="165">
        <v>-1.638</v>
      </c>
      <c r="M19" s="64">
        <v>-10.51</v>
      </c>
      <c r="N19" s="64">
        <v>-5.734</v>
      </c>
      <c r="O19" s="48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9.347000000000008</v>
      </c>
      <c r="J20" s="124">
        <f t="shared" si="3"/>
        <v>5.437000000000013</v>
      </c>
      <c r="K20" s="90">
        <f t="shared" si="3"/>
        <v>-1.6870000000000167</v>
      </c>
      <c r="L20" s="124">
        <f t="shared" si="3"/>
        <v>45.32300000000004</v>
      </c>
      <c r="M20" s="67">
        <f t="shared" si="3"/>
        <v>40.32300000000005</v>
      </c>
      <c r="N20" s="67">
        <f t="shared" si="3"/>
        <v>34.86599999999998</v>
      </c>
      <c r="O20" s="48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-2.296</v>
      </c>
      <c r="J21" s="166">
        <v>-1.468</v>
      </c>
      <c r="K21" s="89">
        <v>0.829</v>
      </c>
      <c r="L21" s="166">
        <v>-16.029</v>
      </c>
      <c r="M21" s="62">
        <v>-9.482</v>
      </c>
      <c r="N21" s="62">
        <v>-7.880000000000001</v>
      </c>
      <c r="O21" s="48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>
        <v>-1.687</v>
      </c>
      <c r="K22" s="88">
        <v>-12.378</v>
      </c>
      <c r="L22" s="165">
        <v>-8.803</v>
      </c>
      <c r="M22" s="64"/>
      <c r="N22" s="64"/>
      <c r="O22" s="48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7.051000000000009</v>
      </c>
      <c r="J23" s="124">
        <f t="shared" si="4"/>
        <v>2.2820000000000125</v>
      </c>
      <c r="K23" s="90">
        <f t="shared" si="4"/>
        <v>-13.236000000000017</v>
      </c>
      <c r="L23" s="124">
        <f t="shared" si="4"/>
        <v>20.491000000000042</v>
      </c>
      <c r="M23" s="67">
        <f t="shared" si="4"/>
        <v>30.84100000000005</v>
      </c>
      <c r="N23" s="67">
        <f t="shared" si="4"/>
        <v>26.985999999999976</v>
      </c>
      <c r="O23" s="48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7.051000000000009</v>
      </c>
      <c r="J24" s="166">
        <f t="shared" si="5"/>
        <v>2.2820000000000125</v>
      </c>
      <c r="K24" s="89">
        <f>K23-K25</f>
        <v>-13.236000000000017</v>
      </c>
      <c r="L24" s="166">
        <f>L23-L25</f>
        <v>20.491000000000042</v>
      </c>
      <c r="M24" s="62">
        <f t="shared" si="5"/>
        <v>30.84100000000005</v>
      </c>
      <c r="N24" s="62">
        <f t="shared" si="5"/>
        <v>26.985999999999976</v>
      </c>
      <c r="O24" s="48"/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1"/>
      <c r="K27" s="191"/>
      <c r="L27" s="192"/>
      <c r="M27" s="192"/>
      <c r="N27" s="192"/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10.187000000000008</v>
      </c>
      <c r="J28" s="196">
        <f t="shared" si="6"/>
        <v>5.856000000000012</v>
      </c>
      <c r="K28" s="196">
        <f t="shared" si="6"/>
        <v>-4.577000000000017</v>
      </c>
      <c r="L28" s="197">
        <f t="shared" si="6"/>
        <v>45.98000000000004</v>
      </c>
      <c r="M28" s="197">
        <f t="shared" si="6"/>
        <v>50.83300000000005</v>
      </c>
      <c r="N28" s="197">
        <f t="shared" si="6"/>
        <v>40.59999999999998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>
        <f>IF(M$5=0,"",M$5)</f>
      </c>
      <c r="N32" s="94">
        <f>IF(N$5=0,"",N$5)</f>
      </c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40.388</v>
      </c>
      <c r="J34" s="166"/>
      <c r="K34" s="89">
        <v>40.388</v>
      </c>
      <c r="L34" s="166">
        <v>42.081</v>
      </c>
      <c r="M34" s="62">
        <v>42.339</v>
      </c>
      <c r="N34" s="62">
        <v>42.446000000000005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0.8950000000000001</v>
      </c>
      <c r="J35" s="166"/>
      <c r="K35" s="89">
        <v>0.993</v>
      </c>
      <c r="L35" s="166">
        <v>1.2639999999999998</v>
      </c>
      <c r="M35" s="62">
        <v>0.8819999999999999</v>
      </c>
      <c r="N35" s="62">
        <v>0.22299999999999998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3.296999999999997</v>
      </c>
      <c r="J36" s="166"/>
      <c r="K36" s="89">
        <v>3.7519999999999953</v>
      </c>
      <c r="L36" s="166">
        <v>9.009</v>
      </c>
      <c r="M36" s="62">
        <v>11.673000000000002</v>
      </c>
      <c r="N36" s="62">
        <v>12.45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62"/>
      <c r="N37" s="6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6.6370000000000005</v>
      </c>
      <c r="J38" s="165"/>
      <c r="K38" s="88">
        <v>6.683</v>
      </c>
      <c r="L38" s="165">
        <v>4.807</v>
      </c>
      <c r="M38" s="64">
        <v>5.597</v>
      </c>
      <c r="N38" s="64">
        <v>3.362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51.217</v>
      </c>
      <c r="J39" s="150" t="s">
        <v>23</v>
      </c>
      <c r="K39" s="90">
        <f>SUM(K34:K38)</f>
        <v>51.815999999999995</v>
      </c>
      <c r="L39" s="124">
        <f>SUM(L34:L38)</f>
        <v>57.16100000000001</v>
      </c>
      <c r="M39" s="67">
        <f>SUM(M34:M38)</f>
        <v>60.491</v>
      </c>
      <c r="N39" s="67">
        <f>SUM(N34:N38)</f>
        <v>58.481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73.99000000000001</v>
      </c>
      <c r="J40" s="166"/>
      <c r="K40" s="89">
        <v>75.89699999999999</v>
      </c>
      <c r="L40" s="166">
        <v>109.82300000000001</v>
      </c>
      <c r="M40" s="62">
        <v>91.568</v>
      </c>
      <c r="N40" s="62">
        <v>111.355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54.17399999999999</v>
      </c>
      <c r="J42" s="166"/>
      <c r="K42" s="89">
        <v>47.035</v>
      </c>
      <c r="L42" s="166">
        <v>98.441</v>
      </c>
      <c r="M42" s="62">
        <v>72.73800000000001</v>
      </c>
      <c r="N42" s="62">
        <v>73.11600000000001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1.297</v>
      </c>
      <c r="J43" s="166"/>
      <c r="K43" s="89">
        <v>0.943</v>
      </c>
      <c r="L43" s="166">
        <v>1.952</v>
      </c>
      <c r="M43" s="62">
        <v>20.503</v>
      </c>
      <c r="N43" s="62">
        <v>0.8300000000000001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129.46099999999998</v>
      </c>
      <c r="J45" s="151" t="s">
        <v>23</v>
      </c>
      <c r="K45" s="96">
        <f>SUM(K40:K44)</f>
        <v>123.87499999999999</v>
      </c>
      <c r="L45" s="138">
        <f>SUM(L40:L44)</f>
        <v>210.216</v>
      </c>
      <c r="M45" s="97">
        <f>SUM(M40:M44)</f>
        <v>184.80900000000003</v>
      </c>
      <c r="N45" s="97">
        <f>SUM(N40:N44)</f>
        <v>185.30100000000002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SUM(I41:I45)</f>
        <v>184.93199999999996</v>
      </c>
      <c r="J46" s="150" t="s">
        <v>23</v>
      </c>
      <c r="K46" s="90">
        <f>K39+K45</f>
        <v>175.69099999999997</v>
      </c>
      <c r="L46" s="124">
        <f>L39+L45</f>
        <v>267.377</v>
      </c>
      <c r="M46" s="67">
        <f>M39+M45</f>
        <v>245.3</v>
      </c>
      <c r="N46" s="67">
        <f>N39+N45</f>
        <v>243.782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46.253000000000014</v>
      </c>
      <c r="J47" s="166"/>
      <c r="K47" s="89">
        <v>40.12300000000001</v>
      </c>
      <c r="L47" s="166">
        <v>50.82700000000002</v>
      </c>
      <c r="M47" s="62">
        <v>122.122</v>
      </c>
      <c r="N47" s="62">
        <v>90.12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89"/>
      <c r="L49" s="166"/>
      <c r="M49" s="62"/>
      <c r="N49" s="62"/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14.983</v>
      </c>
      <c r="J50" s="166"/>
      <c r="K50" s="89">
        <v>17.61</v>
      </c>
      <c r="L50" s="166">
        <v>19.115</v>
      </c>
      <c r="M50" s="62">
        <v>16.44</v>
      </c>
      <c r="N50" s="62">
        <v>21.562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64.354</v>
      </c>
      <c r="J51" s="166"/>
      <c r="K51" s="89">
        <v>59.225</v>
      </c>
      <c r="L51" s="166">
        <v>86.636</v>
      </c>
      <c r="M51" s="62">
        <v>20.832</v>
      </c>
      <c r="N51" s="62">
        <v>76.01100000000001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52.594</v>
      </c>
      <c r="J52" s="166"/>
      <c r="K52" s="89">
        <v>56.239000000000004</v>
      </c>
      <c r="L52" s="166">
        <v>102.209</v>
      </c>
      <c r="M52" s="62">
        <v>76.447</v>
      </c>
      <c r="N52" s="62">
        <v>56.089000000000006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2.494</v>
      </c>
      <c r="J53" s="166"/>
      <c r="K53" s="89">
        <v>2.494</v>
      </c>
      <c r="L53" s="166">
        <v>8.685</v>
      </c>
      <c r="M53" s="62">
        <v>9.459</v>
      </c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8" ref="I55:N55">SUM(I47:I54)</f>
        <v>180.67800000000003</v>
      </c>
      <c r="J55" s="150" t="s">
        <v>23</v>
      </c>
      <c r="K55" s="90">
        <f t="shared" si="8"/>
        <v>175.691</v>
      </c>
      <c r="L55" s="124">
        <f t="shared" si="8"/>
        <v>267.47200000000004</v>
      </c>
      <c r="M55" s="67">
        <f t="shared" si="8"/>
        <v>245.3</v>
      </c>
      <c r="N55" s="67">
        <f t="shared" si="8"/>
        <v>243.782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9" ref="I57:N57">I$3</f>
        <v>2012</v>
      </c>
      <c r="J57" s="73">
        <f t="shared" si="9"/>
        <v>2011</v>
      </c>
      <c r="K57" s="73">
        <f t="shared" si="9"/>
        <v>2011</v>
      </c>
      <c r="L57" s="73">
        <f t="shared" si="9"/>
        <v>2010</v>
      </c>
      <c r="M57" s="73">
        <f t="shared" si="9"/>
        <v>2009</v>
      </c>
      <c r="N57" s="73">
        <f t="shared" si="9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>
        <f>IF(M$5=0,"",M$5)</f>
      </c>
      <c r="N59" s="94">
        <f>IF(N$5=0,"",N$5)</f>
      </c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6.287</v>
      </c>
      <c r="J61" s="164"/>
      <c r="K61" s="87">
        <v>-13.726999999999999</v>
      </c>
      <c r="L61" s="164">
        <v>42.218</v>
      </c>
      <c r="M61" s="65">
        <v>42.374</v>
      </c>
      <c r="N61" s="65">
        <v>42.997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-11.062000000000001</v>
      </c>
      <c r="J62" s="165"/>
      <c r="K62" s="88">
        <v>60.239000000000004</v>
      </c>
      <c r="L62" s="165">
        <v>-32.716</v>
      </c>
      <c r="M62" s="64">
        <v>42.703</v>
      </c>
      <c r="N62" s="64">
        <v>25.373</v>
      </c>
    </row>
    <row r="63" spans="1:15" ht="16.5" customHeight="1" thickBot="1" thickTop="1">
      <c r="A63" s="24" t="e">
        <f>IF(#REF!="","",#REF!)</f>
        <v>#REF!</v>
      </c>
      <c r="B63">
        <v>1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-4.775000000000001</v>
      </c>
      <c r="J63" s="118" t="s">
        <v>23</v>
      </c>
      <c r="K63" s="90">
        <f>SUM(K61:K62)</f>
        <v>46.51200000000001</v>
      </c>
      <c r="L63" s="124">
        <f>SUM(L61:L62)</f>
        <v>9.502000000000002</v>
      </c>
      <c r="M63" s="67">
        <f>SUM(M61:M62)</f>
        <v>85.077</v>
      </c>
      <c r="N63" s="67">
        <f>SUM(N61:N62)</f>
        <v>68.37</v>
      </c>
      <c r="O63" s="157"/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/>
      <c r="J64" s="166"/>
      <c r="K64" s="89">
        <v>-1.9500000000000002</v>
      </c>
      <c r="L64" s="166">
        <v>-3.5989999999999998</v>
      </c>
      <c r="M64" s="62">
        <v>-4.934</v>
      </c>
      <c r="N64" s="62">
        <v>-0.4</v>
      </c>
      <c r="O64" s="122"/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>
        <v>0.158</v>
      </c>
      <c r="L65" s="165">
        <v>0.076</v>
      </c>
      <c r="M65" s="64">
        <v>0.006</v>
      </c>
      <c r="N65" s="64"/>
    </row>
    <row r="66" spans="1:15" s="53" customFormat="1" ht="16.5" customHeight="1" thickBot="1" thickTop="1">
      <c r="A66" s="56" t="e">
        <f>IF(#REF!="","",#REF!)</f>
        <v>#REF!</v>
      </c>
      <c r="B66" s="49">
        <v>1</v>
      </c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-4.775000000000001</v>
      </c>
      <c r="J66" s="118" t="s">
        <v>23</v>
      </c>
      <c r="K66" s="90">
        <f>SUM(K63:K65)</f>
        <v>44.720000000000006</v>
      </c>
      <c r="L66" s="124">
        <f>SUM(L63:L65)</f>
        <v>5.979000000000002</v>
      </c>
      <c r="M66" s="67">
        <f>SUM(M63:M65)</f>
        <v>80.149</v>
      </c>
      <c r="N66" s="67">
        <f>SUM(N63:N65)</f>
        <v>67.97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/>
      <c r="N67" s="64"/>
    </row>
    <row r="68" spans="1:15" ht="16.5" customHeight="1" thickBot="1" thickTop="1">
      <c r="A68" s="24" t="e">
        <f>IF(#REF!="","",#REF!)</f>
        <v>#REF!</v>
      </c>
      <c r="B68">
        <v>1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-4.775000000000001</v>
      </c>
      <c r="J68" s="118" t="s">
        <v>23</v>
      </c>
      <c r="K68" s="90">
        <f>SUM(K66:K67)</f>
        <v>44.720000000000006</v>
      </c>
      <c r="L68" s="124">
        <f>SUM(L66:L67)</f>
        <v>5.979000000000002</v>
      </c>
      <c r="M68" s="67">
        <f>SUM(M66:M67)</f>
        <v>80.149</v>
      </c>
      <c r="N68" s="67">
        <f>SUM(N66:N67)</f>
        <v>67.97</v>
      </c>
      <c r="O68" s="15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5.129</v>
      </c>
      <c r="J69" s="166"/>
      <c r="K69" s="89">
        <v>-33.601</v>
      </c>
      <c r="L69" s="166">
        <v>66.005</v>
      </c>
      <c r="M69" s="62">
        <v>-53.87700000000001</v>
      </c>
      <c r="N69" s="62">
        <v>-69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>
        <v>-90</v>
      </c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>
        <v>-12.545000000000002</v>
      </c>
      <c r="L72" s="165">
        <v>-0.071</v>
      </c>
      <c r="M72" s="64">
        <v>-6.795999999999999</v>
      </c>
      <c r="N72" s="64"/>
    </row>
    <row r="73" spans="2:15" ht="16.5" customHeight="1" thickTop="1">
      <c r="B73">
        <v>1</v>
      </c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5.129</v>
      </c>
      <c r="J73" s="147" t="s">
        <v>23</v>
      </c>
      <c r="K73" s="91">
        <f>SUM(K69:K72)</f>
        <v>-46.146</v>
      </c>
      <c r="L73" s="168">
        <f>SUM(L69:L72)</f>
        <v>-24.066000000000006</v>
      </c>
      <c r="M73" s="66">
        <f>SUM(M69:M72)</f>
        <v>-60.67300000000001</v>
      </c>
      <c r="N73" s="66">
        <f>SUM(N69:N72)</f>
        <v>-69</v>
      </c>
      <c r="O73" s="157"/>
    </row>
    <row r="74" spans="2:15" ht="16.5" customHeight="1">
      <c r="B74">
        <v>1</v>
      </c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0.3539999999999983</v>
      </c>
      <c r="J74" s="118" t="s">
        <v>23</v>
      </c>
      <c r="K74" s="90">
        <f>SUM(K73+K68)</f>
        <v>-1.4259999999999948</v>
      </c>
      <c r="L74" s="124">
        <f>SUM(L73+L68)</f>
        <v>-18.087000000000003</v>
      </c>
      <c r="M74" s="67">
        <f>SUM(M73+M68)</f>
        <v>19.475999999999992</v>
      </c>
      <c r="N74" s="67">
        <f>SUM(N73+N68)</f>
        <v>-1.0300000000000011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0" ref="I76:N76">I$3</f>
        <v>2012</v>
      </c>
      <c r="J76" s="73">
        <f t="shared" si="10"/>
        <v>2011</v>
      </c>
      <c r="K76" s="73">
        <f t="shared" si="10"/>
        <v>2011</v>
      </c>
      <c r="L76" s="73">
        <f t="shared" si="10"/>
        <v>2010</v>
      </c>
      <c r="M76" s="73">
        <f t="shared" si="10"/>
        <v>2009</v>
      </c>
      <c r="N76" s="73">
        <f t="shared" si="10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>
        <f>IF(M$5=0,"",M$5)</f>
      </c>
      <c r="N78" s="77">
        <f>IF(N$5=0,"",N$5)</f>
      </c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12.654501186320676</v>
      </c>
      <c r="J80" s="123">
        <f>IF(J7=0,"",IF(J14=0,"",(J14/J7))*100)</f>
        <v>5.975327285899424</v>
      </c>
      <c r="K80" s="120">
        <f>IF(K14=0,"-",IF(K7=0,"-",K14/K7))*100</f>
        <v>-1.4137932099623516</v>
      </c>
      <c r="L80" s="174">
        <f>IF(L14=0,"-",IF(L7=0,"-",L14/L7))*100</f>
        <v>11.29765815615733</v>
      </c>
      <c r="M80" s="68">
        <f>IF(M14=0,"-",IF(M7=0,"-",M14/M7)*100)</f>
        <v>13.033033187020562</v>
      </c>
      <c r="N80" s="68">
        <f>IF(N14=0,"-",IF(N7=0,"-",N14/N7)*100)</f>
        <v>10.386899203585777</v>
      </c>
    </row>
    <row r="81" spans="3:14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1" ref="I81:N81">IF(I20=0,"-",IF(I7=0,"-",I20/I7)*100)</f>
        <v>11.611035887752957</v>
      </c>
      <c r="J81" s="123">
        <f t="shared" si="11"/>
        <v>5.547789353387154</v>
      </c>
      <c r="K81" s="82">
        <f t="shared" si="11"/>
        <v>-0.5210987863680363</v>
      </c>
      <c r="L81" s="123">
        <f t="shared" si="11"/>
        <v>11.13622793848453</v>
      </c>
      <c r="M81" s="68">
        <f t="shared" si="11"/>
        <v>10.338382491693002</v>
      </c>
      <c r="N81" s="68">
        <f t="shared" si="11"/>
        <v>8.9199415672961</v>
      </c>
    </row>
    <row r="82" spans="3:14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-29.106102253985732</v>
      </c>
      <c r="L82" s="123">
        <f>IF((L47=0),"-",(L24/((L47+M47)/2)*100))</f>
        <v>23.69600286789752</v>
      </c>
      <c r="M82" s="68">
        <f>IF((M47=0),"-",(M24/((M47+N47)/2)*100))</f>
        <v>29.062108348017873</v>
      </c>
      <c r="N82" s="68">
        <v>35.5</v>
      </c>
    </row>
    <row r="83" spans="3:14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1.4332104505280439</v>
      </c>
      <c r="L83" s="123">
        <f>IF((L47=0),"-",((L17+L18)/((L47+L48+L49+L51+M47+M48+M49+M51)/2)*100))</f>
        <v>33.493689754900764</v>
      </c>
      <c r="M83" s="69">
        <f>IF((M47=0),"-",((M17+M18)/((M47+M48+M49+M51+N47+N48+N49+N51)/2)*100))</f>
        <v>32.89257000501483</v>
      </c>
      <c r="N83" s="69">
        <v>21.8</v>
      </c>
    </row>
    <row r="84" spans="3:14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2" ref="I84:N84">IF(I47=0,"-",((I47+I48)/I55*100))</f>
        <v>25.599685628576808</v>
      </c>
      <c r="J84" s="125" t="str">
        <f t="shared" si="12"/>
        <v>-</v>
      </c>
      <c r="K84" s="86">
        <f t="shared" si="12"/>
        <v>22.837254042608905</v>
      </c>
      <c r="L84" s="125">
        <f t="shared" si="12"/>
        <v>19.00273673506012</v>
      </c>
      <c r="M84" s="115">
        <f t="shared" si="12"/>
        <v>49.784753363228695</v>
      </c>
      <c r="N84" s="115">
        <f t="shared" si="12"/>
        <v>36.96745452904644</v>
      </c>
    </row>
    <row r="85" spans="3:14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3" ref="I85:N85">IF((I51+I49-I43-I41-I37)=0,"-",(I51+I49-I43-I41-I37))</f>
        <v>63.057</v>
      </c>
      <c r="J85" s="126" t="str">
        <f t="shared" si="13"/>
        <v>-</v>
      </c>
      <c r="K85" s="83">
        <f t="shared" si="13"/>
        <v>58.282000000000004</v>
      </c>
      <c r="L85" s="126">
        <f t="shared" si="13"/>
        <v>84.684</v>
      </c>
      <c r="M85" s="1">
        <f t="shared" si="13"/>
        <v>0.3290000000000006</v>
      </c>
      <c r="N85" s="1">
        <f t="shared" si="13"/>
        <v>75.18100000000001</v>
      </c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4" ref="I86:N86">IF((I47=0),"-",((I51+I49)/(I47+I48)))</f>
        <v>1.3913475882645445</v>
      </c>
      <c r="J86" s="127" t="str">
        <f t="shared" si="14"/>
        <v>-</v>
      </c>
      <c r="K86" s="84">
        <f t="shared" si="14"/>
        <v>1.4760860354410186</v>
      </c>
      <c r="L86" s="127">
        <f t="shared" si="14"/>
        <v>1.7045271214118474</v>
      </c>
      <c r="M86" s="2">
        <f t="shared" si="14"/>
        <v>0.17058351484580994</v>
      </c>
      <c r="N86" s="2">
        <f t="shared" si="14"/>
        <v>0.8434420772303596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176</v>
      </c>
      <c r="L87" s="175">
        <v>177</v>
      </c>
      <c r="M87" s="28">
        <v>166</v>
      </c>
      <c r="N87" s="28">
        <v>168</v>
      </c>
    </row>
    <row r="88" spans="3:14" ht="15" customHeight="1">
      <c r="C88" s="3" t="s">
        <v>0</v>
      </c>
      <c r="D88" s="3"/>
      <c r="E88" s="144" t="s">
        <v>137</v>
      </c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>
      <c r="C89" s="3"/>
      <c r="D89" s="3"/>
      <c r="E89" s="145"/>
      <c r="F89" s="145"/>
      <c r="G89" s="145"/>
      <c r="H89" s="145"/>
      <c r="I89" s="145"/>
      <c r="J89" s="145"/>
      <c r="K89" s="146"/>
      <c r="L89" s="146"/>
      <c r="M89" s="146"/>
      <c r="N89" s="146"/>
    </row>
    <row r="90" spans="3:14" ht="15">
      <c r="C90" s="3"/>
      <c r="D90" s="3"/>
      <c r="E90" s="14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6:F86"/>
    <mergeCell ref="E72:F72"/>
    <mergeCell ref="E74:F74"/>
    <mergeCell ref="E80:F80"/>
    <mergeCell ref="E65:F65"/>
    <mergeCell ref="E67:F67"/>
    <mergeCell ref="E68:F68"/>
    <mergeCell ref="E69:F69"/>
    <mergeCell ref="E70:F70"/>
    <mergeCell ref="E71:F71"/>
    <mergeCell ref="E83:F83"/>
    <mergeCell ref="E1:N1"/>
    <mergeCell ref="E61:F61"/>
    <mergeCell ref="E62:F62"/>
    <mergeCell ref="E63:F63"/>
    <mergeCell ref="E64:F64"/>
    <mergeCell ref="E87:F87"/>
    <mergeCell ref="E81:F81"/>
    <mergeCell ref="E82:F82"/>
    <mergeCell ref="E84:F84"/>
    <mergeCell ref="E85:F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56.00390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19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 t="s">
        <v>21</v>
      </c>
      <c r="M5" s="77" t="s">
        <v>21</v>
      </c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402.962</v>
      </c>
      <c r="J7" s="124">
        <v>414.545</v>
      </c>
      <c r="K7" s="90">
        <v>1643.317</v>
      </c>
      <c r="L7" s="124">
        <v>1617.289</v>
      </c>
      <c r="M7" s="67">
        <v>1360.4160000000002</v>
      </c>
      <c r="N7" s="67">
        <v>1360</v>
      </c>
      <c r="O7" s="67">
        <v>1535.6390000000001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-366.76399999999995</v>
      </c>
      <c r="J8" s="166">
        <v>-387.89699999999993</v>
      </c>
      <c r="K8" s="89">
        <v>-1515.282</v>
      </c>
      <c r="L8" s="166">
        <v>-1505.2010000000002</v>
      </c>
      <c r="M8" s="62">
        <v>-1233.259</v>
      </c>
      <c r="N8" s="62">
        <v>-1233.26</v>
      </c>
      <c r="O8" s="62">
        <v>-1365.814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0.6540000000000007</v>
      </c>
      <c r="J9" s="166">
        <v>3.4869999999999997</v>
      </c>
      <c r="K9" s="89">
        <v>-27.854</v>
      </c>
      <c r="L9" s="166">
        <v>-8.218999999999998</v>
      </c>
      <c r="M9" s="62">
        <v>-5.359999999999999</v>
      </c>
      <c r="N9" s="62">
        <v>-5.36</v>
      </c>
      <c r="O9" s="62">
        <v>-3.444</v>
      </c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>
        <v>0.47300000000000003</v>
      </c>
      <c r="M11" s="64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>SUM(I7:I11)</f>
        <v>36.85200000000004</v>
      </c>
      <c r="J12" s="124">
        <f>SUM(J7:J11)</f>
        <v>30.13500000000008</v>
      </c>
      <c r="K12" s="90">
        <f>SUM(K7:K11)</f>
        <v>100.18100000000008</v>
      </c>
      <c r="L12" s="124">
        <f>SUM(L7:L11)</f>
        <v>104.34199999999974</v>
      </c>
      <c r="M12" s="67">
        <f>SUM(M7:M11)</f>
        <v>121.79700000000015</v>
      </c>
      <c r="N12" s="67">
        <v>121.38000000000001</v>
      </c>
      <c r="O12" s="67">
        <v>166.38100000000006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-9.131</v>
      </c>
      <c r="J13" s="165">
        <v>-8.652000000000001</v>
      </c>
      <c r="K13" s="88">
        <v>-35.876000000000005</v>
      </c>
      <c r="L13" s="165">
        <v>-37.925000000000004</v>
      </c>
      <c r="M13" s="64">
        <v>-35.581</v>
      </c>
      <c r="N13" s="64">
        <v>-35.58</v>
      </c>
      <c r="O13" s="64">
        <v>-36.123000000000005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>SUM(I12:I13)</f>
        <v>27.72100000000004</v>
      </c>
      <c r="J14" s="124">
        <f>SUM(J12:J13)</f>
        <v>21.48300000000008</v>
      </c>
      <c r="K14" s="90">
        <f>SUM(K12:K13)</f>
        <v>64.30500000000008</v>
      </c>
      <c r="L14" s="124">
        <f>SUM(L12:L13)</f>
        <v>66.41699999999975</v>
      </c>
      <c r="M14" s="67">
        <f>SUM(M12:M13)</f>
        <v>86.21600000000015</v>
      </c>
      <c r="N14" s="67">
        <v>85.80000000000001</v>
      </c>
      <c r="O14" s="67">
        <v>130.25800000000004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-0.33</v>
      </c>
      <c r="J15" s="166">
        <v>-0.40900000000000003</v>
      </c>
      <c r="K15" s="89">
        <v>-1.6709999999999998</v>
      </c>
      <c r="L15" s="166">
        <v>-1.643</v>
      </c>
      <c r="M15" s="62"/>
      <c r="N15" s="62"/>
      <c r="O15" s="62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>SUM(I14:I16)</f>
        <v>27.39100000000004</v>
      </c>
      <c r="J17" s="124">
        <f>SUM(J14:J16)</f>
        <v>21.07400000000008</v>
      </c>
      <c r="K17" s="90">
        <f>SUM(K14:K16)</f>
        <v>62.63400000000008</v>
      </c>
      <c r="L17" s="124">
        <f>SUM(L14:L16)</f>
        <v>64.77399999999975</v>
      </c>
      <c r="M17" s="67">
        <f>SUM(M14:M16)</f>
        <v>86.21600000000015</v>
      </c>
      <c r="N17" s="67">
        <v>85.80000000000001</v>
      </c>
      <c r="O17" s="67">
        <v>130.25800000000004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0.8130000000000001</v>
      </c>
      <c r="J18" s="166">
        <v>0.376</v>
      </c>
      <c r="K18" s="89">
        <v>2.599</v>
      </c>
      <c r="L18" s="166">
        <v>7.934000000000001</v>
      </c>
      <c r="M18" s="62"/>
      <c r="N18" s="62"/>
      <c r="O18" s="62">
        <v>12.794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-9.513</v>
      </c>
      <c r="J19" s="165">
        <v>-9.577</v>
      </c>
      <c r="K19" s="88">
        <v>-41.010999999999996</v>
      </c>
      <c r="L19" s="165">
        <v>-43.998000000000005</v>
      </c>
      <c r="M19" s="64">
        <v>-25.533</v>
      </c>
      <c r="N19" s="64">
        <v>-2.07</v>
      </c>
      <c r="O19" s="64">
        <v>-6.8950000000000005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>SUM(I17:I19)</f>
        <v>18.691000000000038</v>
      </c>
      <c r="J20" s="124">
        <f>SUM(J17:J19)</f>
        <v>11.873000000000081</v>
      </c>
      <c r="K20" s="90">
        <f>SUM(K17:K19)</f>
        <v>24.22200000000008</v>
      </c>
      <c r="L20" s="124">
        <f>SUM(L17:L19)</f>
        <v>28.709999999999738</v>
      </c>
      <c r="M20" s="67">
        <f>SUM(M17:M19)</f>
        <v>60.68300000000015</v>
      </c>
      <c r="N20" s="67">
        <v>83.73000000000002</v>
      </c>
      <c r="O20" s="67">
        <v>136.15700000000004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-4.916</v>
      </c>
      <c r="J21" s="166">
        <v>-3.1229999999999998</v>
      </c>
      <c r="K21" s="89">
        <v>-5.844000000000003</v>
      </c>
      <c r="L21" s="166">
        <v>-10.537</v>
      </c>
      <c r="M21" s="62">
        <v>-25.935000000000002</v>
      </c>
      <c r="N21" s="62">
        <v>-25.94</v>
      </c>
      <c r="O21" s="62">
        <v>-39.84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  <c r="O22" s="64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>SUM(I20:I22)</f>
        <v>13.775000000000038</v>
      </c>
      <c r="J23" s="124">
        <f>SUM(J20:J22)</f>
        <v>8.750000000000082</v>
      </c>
      <c r="K23" s="90">
        <f>SUM(K20:K22)</f>
        <v>18.37800000000008</v>
      </c>
      <c r="L23" s="124">
        <f>SUM(L20:L22)</f>
        <v>18.17299999999974</v>
      </c>
      <c r="M23" s="67">
        <f>SUM(M20:M22)</f>
        <v>34.74800000000015</v>
      </c>
      <c r="N23" s="67">
        <v>57.79000000000002</v>
      </c>
      <c r="O23" s="67">
        <v>96.31700000000004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>I23-I25</f>
        <v>13.775000000000038</v>
      </c>
      <c r="J24" s="166">
        <f>J23-J25</f>
        <v>8.723000000000082</v>
      </c>
      <c r="K24" s="89">
        <f>K23-K25</f>
        <v>18.37800000000008</v>
      </c>
      <c r="L24" s="166">
        <f>L23-L25</f>
        <v>18.17299999999974</v>
      </c>
      <c r="M24" s="62">
        <f>M23-M25</f>
        <v>34.74800000000015</v>
      </c>
      <c r="N24" s="62">
        <v>57.79000000000002</v>
      </c>
      <c r="O24" s="62">
        <v>96.31700000000004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>
        <v>0.027</v>
      </c>
      <c r="K25" s="89"/>
      <c r="L25" s="166"/>
      <c r="M25" s="62"/>
      <c r="N25" s="62"/>
      <c r="O25" s="62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-2.08</v>
      </c>
      <c r="J27" s="193">
        <v>-3.45</v>
      </c>
      <c r="K27" s="191">
        <v>-39</v>
      </c>
      <c r="L27" s="192">
        <v>-27</v>
      </c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0" ref="I28:N28">I14-I27</f>
        <v>29.801000000000037</v>
      </c>
      <c r="J28" s="198">
        <f t="shared" si="0"/>
        <v>24.933000000000078</v>
      </c>
      <c r="K28" s="196">
        <f t="shared" si="0"/>
        <v>103.30500000000008</v>
      </c>
      <c r="L28" s="197">
        <f t="shared" si="0"/>
        <v>93.41699999999975</v>
      </c>
      <c r="M28" s="197">
        <f t="shared" si="0"/>
        <v>86.21600000000015</v>
      </c>
      <c r="N28" s="197">
        <f t="shared" si="0"/>
        <v>85.80000000000001</v>
      </c>
      <c r="O28" s="197">
        <f>O14-O27</f>
        <v>130.25800000000004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1" ref="I30:O30">I$3</f>
        <v>2012</v>
      </c>
      <c r="J30" s="73">
        <f t="shared" si="1"/>
        <v>2011</v>
      </c>
      <c r="K30" s="73">
        <f t="shared" si="1"/>
        <v>2011</v>
      </c>
      <c r="L30" s="73">
        <f t="shared" si="1"/>
        <v>2010</v>
      </c>
      <c r="M30" s="73">
        <f t="shared" si="1"/>
        <v>2009</v>
      </c>
      <c r="N30" s="73">
        <f t="shared" si="1"/>
        <v>2009</v>
      </c>
      <c r="O30" s="73">
        <f t="shared" si="1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>
        <f>IF(N$5=0,"",N$5)</f>
      </c>
      <c r="O32" s="94">
        <f>IF(O$5=0,"",O$5)</f>
      </c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1155.879</v>
      </c>
      <c r="J34" s="166">
        <v>1162.875</v>
      </c>
      <c r="K34" s="89">
        <v>1157.309</v>
      </c>
      <c r="L34" s="166">
        <v>1180.343</v>
      </c>
      <c r="M34" s="62"/>
      <c r="N34" s="62">
        <v>230.8</v>
      </c>
      <c r="O34" s="62">
        <v>33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9.119000000000002</v>
      </c>
      <c r="J35" s="166">
        <v>5.714000000000002</v>
      </c>
      <c r="K35" s="89">
        <v>9.66599999999999</v>
      </c>
      <c r="L35" s="166">
        <v>7.135</v>
      </c>
      <c r="M35" s="62"/>
      <c r="N35" s="62">
        <v>12.81</v>
      </c>
      <c r="O35" s="62">
        <v>9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226.75400000000005</v>
      </c>
      <c r="J36" s="166">
        <v>216.52499999999998</v>
      </c>
      <c r="K36" s="89">
        <v>226.5149999999999</v>
      </c>
      <c r="L36" s="166">
        <v>213.62599999999998</v>
      </c>
      <c r="M36" s="62"/>
      <c r="N36" s="62">
        <v>223.47</v>
      </c>
      <c r="O36" s="62">
        <v>138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2.127</v>
      </c>
      <c r="J37" s="166">
        <v>13.37</v>
      </c>
      <c r="K37" s="89">
        <v>2.3289999999999997</v>
      </c>
      <c r="L37" s="166">
        <v>13.124</v>
      </c>
      <c r="M37" s="62"/>
      <c r="N37" s="62"/>
      <c r="O37" s="62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36.059</v>
      </c>
      <c r="J38" s="165">
        <v>28.490000000000002</v>
      </c>
      <c r="K38" s="88">
        <v>34.377</v>
      </c>
      <c r="L38" s="165">
        <v>23.839000000000002</v>
      </c>
      <c r="M38" s="64"/>
      <c r="N38" s="64">
        <v>21.18</v>
      </c>
      <c r="O38" s="64">
        <v>22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1429.9379999999999</v>
      </c>
      <c r="J39" s="150">
        <f>SUM(J34:J38)</f>
        <v>1426.974</v>
      </c>
      <c r="K39" s="90">
        <f>SUM(K34:K38)</f>
        <v>1430.1959999999997</v>
      </c>
      <c r="L39" s="150">
        <v>1438.067</v>
      </c>
      <c r="M39" s="67" t="s">
        <v>101</v>
      </c>
      <c r="N39" s="67">
        <v>488.26000000000005</v>
      </c>
      <c r="O39" s="67">
        <v>202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181.779</v>
      </c>
      <c r="J40" s="166">
        <v>176.35199999999998</v>
      </c>
      <c r="K40" s="89">
        <v>177.12</v>
      </c>
      <c r="L40" s="166">
        <v>194.93599999999998</v>
      </c>
      <c r="M40" s="62"/>
      <c r="N40" s="62">
        <v>179.72</v>
      </c>
      <c r="O40" s="62">
        <v>187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351.18000000000006</v>
      </c>
      <c r="J42" s="166">
        <v>431.21</v>
      </c>
      <c r="K42" s="89">
        <v>332.406</v>
      </c>
      <c r="L42" s="166">
        <v>381.41100000000006</v>
      </c>
      <c r="M42" s="62"/>
      <c r="N42" s="62">
        <v>360.31</v>
      </c>
      <c r="O42" s="62">
        <v>336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155.552</v>
      </c>
      <c r="J43" s="166">
        <v>150.414</v>
      </c>
      <c r="K43" s="89">
        <v>163.219</v>
      </c>
      <c r="L43" s="166">
        <v>206.309</v>
      </c>
      <c r="M43" s="62"/>
      <c r="N43" s="62">
        <v>213.43</v>
      </c>
      <c r="O43" s="62">
        <v>221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688.5110000000001</v>
      </c>
      <c r="J45" s="151">
        <f>SUM(J40:J44)</f>
        <v>757.9759999999999</v>
      </c>
      <c r="K45" s="96">
        <f>SUM(K40:K44)</f>
        <v>672.745</v>
      </c>
      <c r="L45" s="151">
        <v>782.656</v>
      </c>
      <c r="M45" s="97" t="s">
        <v>101</v>
      </c>
      <c r="N45" s="97">
        <v>753.46</v>
      </c>
      <c r="O45" s="97">
        <v>744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2118.449</v>
      </c>
      <c r="J46" s="150">
        <f>J45+J39</f>
        <v>2184.95</v>
      </c>
      <c r="K46" s="90">
        <f>K39+K45</f>
        <v>2102.941</v>
      </c>
      <c r="L46" s="150">
        <v>2220.723</v>
      </c>
      <c r="M46" s="67" t="s">
        <v>101</v>
      </c>
      <c r="N46" s="67">
        <v>1241.72</v>
      </c>
      <c r="O46" s="67">
        <v>946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1136.1579999999997</v>
      </c>
      <c r="J47" s="166">
        <v>1126.579</v>
      </c>
      <c r="K47" s="89">
        <v>1122.7779999999998</v>
      </c>
      <c r="L47" s="166">
        <v>1120.1029999999998</v>
      </c>
      <c r="M47" s="62"/>
      <c r="N47" s="62">
        <v>551.11</v>
      </c>
      <c r="O47" s="62">
        <v>538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>
        <v>2.882</v>
      </c>
      <c r="K48" s="89"/>
      <c r="L48" s="166">
        <v>2.8850000000000002</v>
      </c>
      <c r="M48" s="62"/>
      <c r="N48" s="62"/>
      <c r="O48" s="62">
        <v>4</v>
      </c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2.792</v>
      </c>
      <c r="J49" s="166">
        <v>4.533</v>
      </c>
      <c r="K49" s="89">
        <v>2.753</v>
      </c>
      <c r="L49" s="166">
        <v>4.444</v>
      </c>
      <c r="M49" s="62"/>
      <c r="N49" s="62">
        <v>5.12</v>
      </c>
      <c r="O49" s="62">
        <v>3</v>
      </c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21.382</v>
      </c>
      <c r="J50" s="166">
        <v>27.657</v>
      </c>
      <c r="K50" s="89">
        <v>21.755000000000003</v>
      </c>
      <c r="L50" s="166">
        <v>23.872</v>
      </c>
      <c r="M50" s="62"/>
      <c r="N50" s="62">
        <v>23.96</v>
      </c>
      <c r="O50" s="62">
        <v>23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630.1249999999999</v>
      </c>
      <c r="J51" s="166">
        <v>683.211</v>
      </c>
      <c r="K51" s="89">
        <v>632.053</v>
      </c>
      <c r="L51" s="166">
        <v>705.3249999999999</v>
      </c>
      <c r="M51" s="62"/>
      <c r="N51" s="62">
        <v>352.16</v>
      </c>
      <c r="O51" s="62">
        <v>100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327.99199999999996</v>
      </c>
      <c r="J52" s="166">
        <v>340.088</v>
      </c>
      <c r="K52" s="89">
        <v>323.602</v>
      </c>
      <c r="L52" s="166">
        <v>364.094</v>
      </c>
      <c r="M52" s="62"/>
      <c r="N52" s="62">
        <v>309.36</v>
      </c>
      <c r="O52" s="62">
        <v>278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89"/>
      <c r="L53" s="166"/>
      <c r="M53" s="62"/>
      <c r="N53" s="62"/>
      <c r="O53" s="62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2118.4489999999996</v>
      </c>
      <c r="J55" s="150">
        <f>SUM(J47:J54)</f>
        <v>2184.95</v>
      </c>
      <c r="K55" s="90">
        <f>SUM(K47:K54)</f>
        <v>2102.941</v>
      </c>
      <c r="L55" s="150">
        <v>2220.723</v>
      </c>
      <c r="M55" s="67" t="s">
        <v>101</v>
      </c>
      <c r="N55" s="67">
        <v>1241.71</v>
      </c>
      <c r="O55" s="67">
        <v>946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2" ref="I57:O57">I$3</f>
        <v>2012</v>
      </c>
      <c r="J57" s="73">
        <f t="shared" si="2"/>
        <v>2011</v>
      </c>
      <c r="K57" s="73">
        <f t="shared" si="2"/>
        <v>2011</v>
      </c>
      <c r="L57" s="73">
        <f t="shared" si="2"/>
        <v>2010</v>
      </c>
      <c r="M57" s="73">
        <f t="shared" si="2"/>
        <v>2009</v>
      </c>
      <c r="N57" s="73">
        <f t="shared" si="2"/>
        <v>2009</v>
      </c>
      <c r="O57" s="73">
        <f t="shared" si="2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>
        <f>IF(N$5=0,"",N$5)</f>
      </c>
      <c r="O59" s="94">
        <f>IF(O$5=0,"",O$5)</f>
      </c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s="49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22.41</v>
      </c>
      <c r="J61" s="164">
        <v>15.678999999999998</v>
      </c>
      <c r="K61" s="87">
        <v>59.300999999999995</v>
      </c>
      <c r="L61" s="164"/>
      <c r="M61" s="65"/>
      <c r="N61" s="65">
        <v>89.62</v>
      </c>
      <c r="O61" s="65">
        <v>147.00000000000003</v>
      </c>
    </row>
    <row r="62" spans="1:15" ht="15" customHeight="1" thickBot="1" thickTop="1">
      <c r="A62" s="24" t="e">
        <f>IF(#REF!="","",#REF!)</f>
        <v>#REF!</v>
      </c>
      <c r="B62" s="49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-20.621</v>
      </c>
      <c r="J62" s="165">
        <v>-52.736000000000004</v>
      </c>
      <c r="K62" s="88">
        <v>15.591999999999999</v>
      </c>
      <c r="L62" s="165"/>
      <c r="M62" s="64"/>
      <c r="N62" s="64">
        <v>36.31</v>
      </c>
      <c r="O62" s="64">
        <v>8</v>
      </c>
    </row>
    <row r="63" spans="1:15" ht="16.5" customHeight="1" thickBot="1" thickTop="1">
      <c r="A63" s="24" t="e">
        <f>IF(#REF!="","",#REF!)</f>
        <v>#REF!</v>
      </c>
      <c r="B63" s="49"/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1.7890000000000015</v>
      </c>
      <c r="J63" s="156">
        <f>SUM(J61:J62)</f>
        <v>-37.057</v>
      </c>
      <c r="K63" s="92">
        <f>SUM(K61:K62)</f>
        <v>74.893</v>
      </c>
      <c r="L63" s="150" t="s">
        <v>23</v>
      </c>
      <c r="M63" s="67" t="s">
        <v>101</v>
      </c>
      <c r="N63" s="67">
        <f>SUM(N61:N62)</f>
        <v>125.93</v>
      </c>
      <c r="O63" s="67">
        <f>SUM(O61:O62)</f>
        <v>155.00000000000003</v>
      </c>
    </row>
    <row r="64" spans="1:15" ht="15" customHeight="1" thickBot="1" thickTop="1">
      <c r="A64" s="24" t="e">
        <f>IF(#REF!="","",#REF!)</f>
        <v>#REF!</v>
      </c>
      <c r="B64" s="49"/>
      <c r="C64" s="7" t="s">
        <v>0</v>
      </c>
      <c r="D64" s="7"/>
      <c r="E64" s="210" t="s">
        <v>61</v>
      </c>
      <c r="F64" s="210"/>
      <c r="G64" s="3"/>
      <c r="H64" s="3"/>
      <c r="I64" s="89">
        <v>-8.452</v>
      </c>
      <c r="J64" s="166">
        <v>-13.965</v>
      </c>
      <c r="K64" s="89">
        <v>-52.816</v>
      </c>
      <c r="L64" s="166"/>
      <c r="M64" s="62"/>
      <c r="N64" s="62">
        <v>-24.37</v>
      </c>
      <c r="O64" s="62">
        <v>-29</v>
      </c>
    </row>
    <row r="65" spans="1:15" ht="15" customHeight="1" thickBot="1" thickTop="1">
      <c r="A65" s="24" t="e">
        <f>IF(#REF!="","",#REF!)</f>
        <v>#REF!</v>
      </c>
      <c r="B65" s="49"/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/>
      <c r="L65" s="165"/>
      <c r="M65" s="64"/>
      <c r="N65" s="64"/>
      <c r="O65" s="64">
        <v>5</v>
      </c>
    </row>
    <row r="66" spans="1:15" s="53" customFormat="1" ht="16.5" customHeight="1" thickBot="1" thickTop="1">
      <c r="A66" s="56"/>
      <c r="B66" s="49"/>
      <c r="C66" s="9"/>
      <c r="D66" s="9"/>
      <c r="E66" s="154" t="s">
        <v>62</v>
      </c>
      <c r="F66" s="154"/>
      <c r="G66" s="36"/>
      <c r="H66" s="36"/>
      <c r="I66" s="92">
        <f>SUM(I63:I65)</f>
        <v>-6.6629999999999985</v>
      </c>
      <c r="J66" s="156">
        <f>SUM(J63:J65)</f>
        <v>-51.022000000000006</v>
      </c>
      <c r="K66" s="92">
        <f>SUM(K63:K65)</f>
        <v>22.076999999999998</v>
      </c>
      <c r="L66" s="167" t="s">
        <v>23</v>
      </c>
      <c r="M66" s="156" t="s">
        <v>101</v>
      </c>
      <c r="N66" s="67">
        <f>SUM(N63:N65)</f>
        <v>101.56</v>
      </c>
      <c r="O66" s="67">
        <f>SUM(O63:O65)</f>
        <v>131.00000000000003</v>
      </c>
    </row>
    <row r="67" spans="1:15" ht="15" customHeight="1" thickBot="1" thickTop="1">
      <c r="A67" s="24" t="e">
        <f>IF(#REF!="","",#REF!)</f>
        <v>#REF!</v>
      </c>
      <c r="B67" s="49"/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/>
      <c r="N67" s="64">
        <v>-265.55</v>
      </c>
      <c r="O67" s="64">
        <v>-1</v>
      </c>
    </row>
    <row r="68" spans="1:15" ht="16.5" customHeight="1" thickBot="1" thickTop="1">
      <c r="A68" s="24" t="e">
        <f>IF(#REF!="","",#REF!)</f>
        <v>#REF!</v>
      </c>
      <c r="B68" s="49"/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-6.6629999999999985</v>
      </c>
      <c r="J68" s="156">
        <f>SUM(J66:J67)</f>
        <v>-51.022000000000006</v>
      </c>
      <c r="K68" s="92">
        <f>SUM(K66:K67)</f>
        <v>22.076999999999998</v>
      </c>
      <c r="L68" s="150" t="s">
        <v>23</v>
      </c>
      <c r="M68" s="67" t="s">
        <v>101</v>
      </c>
      <c r="N68" s="67">
        <f>SUM(N66:N67)</f>
        <v>-163.99</v>
      </c>
      <c r="O68" s="67">
        <f>SUM(O66:O67)</f>
        <v>130.00000000000003</v>
      </c>
    </row>
    <row r="69" spans="1:15" ht="15" customHeight="1" thickBot="1" thickTop="1">
      <c r="A69" s="24" t="e">
        <f>IF(#REF!="","",#REF!)</f>
        <v>#REF!</v>
      </c>
      <c r="B69" s="49"/>
      <c r="C69" s="7" t="s">
        <v>0</v>
      </c>
      <c r="D69" s="7"/>
      <c r="E69" s="210" t="s">
        <v>65</v>
      </c>
      <c r="F69" s="210"/>
      <c r="G69" s="3"/>
      <c r="H69" s="3"/>
      <c r="I69" s="89"/>
      <c r="J69" s="166">
        <v>-0.165</v>
      </c>
      <c r="K69" s="89">
        <v>-65.049</v>
      </c>
      <c r="L69" s="166"/>
      <c r="M69" s="62"/>
      <c r="N69" s="62">
        <v>201.9</v>
      </c>
      <c r="O69" s="62">
        <v>-46</v>
      </c>
    </row>
    <row r="70" spans="1:15" ht="15" customHeight="1" thickBot="1" thickTop="1">
      <c r="A70" s="24" t="e">
        <f>IF(#REF!="","",#REF!)</f>
        <v>#REF!</v>
      </c>
      <c r="B70" s="49"/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  <c r="O70" s="62"/>
    </row>
    <row r="71" spans="1:15" ht="15" customHeight="1" thickBot="1" thickTop="1">
      <c r="A71" s="24" t="e">
        <f>IF(#REF!="","",#REF!)</f>
        <v>#REF!</v>
      </c>
      <c r="B71" s="49"/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/>
      <c r="M71" s="62"/>
      <c r="N71" s="62">
        <v>-42.7</v>
      </c>
      <c r="O71" s="62">
        <v>-43</v>
      </c>
    </row>
    <row r="72" spans="1:15" ht="15" customHeight="1" thickBot="1" thickTop="1">
      <c r="A72" s="24" t="e">
        <f>IF(#REF!="","",#REF!)</f>
        <v>#REF!</v>
      </c>
      <c r="B72" s="49"/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/>
      <c r="M72" s="64"/>
      <c r="N72" s="64"/>
      <c r="O72" s="64"/>
    </row>
    <row r="73" spans="2:15" ht="16.5" customHeight="1" thickTop="1">
      <c r="B73" s="49"/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0</v>
      </c>
      <c r="J73" s="165">
        <f>SUM(J69:J72)</f>
        <v>-0.165</v>
      </c>
      <c r="K73" s="163">
        <f>SUM(K69:K72)</f>
        <v>-65.049</v>
      </c>
      <c r="L73" s="185" t="s">
        <v>23</v>
      </c>
      <c r="M73" s="66" t="s">
        <v>101</v>
      </c>
      <c r="N73" s="66">
        <f>SUM(N69:N72)</f>
        <v>159.2</v>
      </c>
      <c r="O73" s="66">
        <f>SUM(O69:O72)</f>
        <v>-89</v>
      </c>
    </row>
    <row r="74" spans="2:15" ht="16.5" customHeight="1">
      <c r="B74" s="49"/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-6.6629999999999985</v>
      </c>
      <c r="J74" s="156">
        <f>SUM(J73+J68)</f>
        <v>-51.187000000000005</v>
      </c>
      <c r="K74" s="92">
        <f>+K68+K73</f>
        <v>-42.97200000000001</v>
      </c>
      <c r="L74" s="150" t="s">
        <v>23</v>
      </c>
      <c r="M74" s="67" t="s">
        <v>101</v>
      </c>
      <c r="N74" s="67">
        <f>+N68+N73</f>
        <v>-4.7900000000000205</v>
      </c>
      <c r="O74" s="67">
        <f>+O68+O73</f>
        <v>41.00000000000003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3" ref="I76:O76">I$3</f>
        <v>2012</v>
      </c>
      <c r="J76" s="73">
        <f t="shared" si="3"/>
        <v>2011</v>
      </c>
      <c r="K76" s="73">
        <f t="shared" si="3"/>
        <v>2011</v>
      </c>
      <c r="L76" s="73">
        <f t="shared" si="3"/>
        <v>2010</v>
      </c>
      <c r="M76" s="73">
        <f t="shared" si="3"/>
        <v>2009</v>
      </c>
      <c r="N76" s="73">
        <f t="shared" si="3"/>
        <v>2009</v>
      </c>
      <c r="O76" s="73">
        <f t="shared" si="3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>
        <f>IF(N$5=0,"",N$5)</f>
      </c>
      <c r="O78" s="77">
        <f>IF(O$5=0,"",O$5)</f>
      </c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6.8793087189362865</v>
      </c>
      <c r="J80" s="123">
        <f>IF(J7=0,"",IF(J14=0,"",(J14/J7))*100)</f>
        <v>5.182308313934573</v>
      </c>
      <c r="K80" s="82">
        <f>IF(K14=0,"-",IF(K7=0,"-",K14/K7))*100</f>
        <v>3.9131220573997636</v>
      </c>
      <c r="L80" s="123">
        <f>IF(L14=0,"-",IF(L7=0,"-",L14/L7))*100</f>
        <v>4.106687178358335</v>
      </c>
      <c r="M80" s="68">
        <f>IF(M14=0,"-",IF(M7=0,"-",M14/M7)*100)</f>
        <v>6.337473243478476</v>
      </c>
      <c r="N80" s="68">
        <f>IF(N14=0,"-",IF(N7=0,"-",N14/N7)*100)</f>
        <v>6.308823529411765</v>
      </c>
      <c r="O80" s="68">
        <f>IF(O14=0,"-",IF(O7=0,"-",O14/O7)*100)</f>
        <v>8.482332110606725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4" ref="I81:O81">IF(I20=0,"-",IF(I7=0,"-",I20/I7)*100)</f>
        <v>4.638402628535703</v>
      </c>
      <c r="J81" s="123">
        <f t="shared" si="4"/>
        <v>2.8641040176579335</v>
      </c>
      <c r="K81" s="82">
        <f t="shared" si="4"/>
        <v>1.4739700252598908</v>
      </c>
      <c r="L81" s="123">
        <f t="shared" si="4"/>
        <v>1.7751929308861765</v>
      </c>
      <c r="M81" s="68">
        <f t="shared" si="4"/>
        <v>4.460620868910697</v>
      </c>
      <c r="N81" s="68">
        <f t="shared" si="4"/>
        <v>6.156617647058825</v>
      </c>
      <c r="O81" s="68">
        <f t="shared" si="4"/>
        <v>8.866471872621107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1.6387851161073712</v>
      </c>
      <c r="L82" s="123" t="s">
        <v>23</v>
      </c>
      <c r="M82" s="69" t="str">
        <f>IF((M47=0),"-",(M24/((M47+N47)/2)*100))</f>
        <v>-</v>
      </c>
      <c r="N82" s="68">
        <f>IF((N47=0),"-",(N24/((N47+O47)/2)*100))</f>
        <v>10.612334842210615</v>
      </c>
      <c r="O82" s="69">
        <v>19.1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3.633805256937994</v>
      </c>
      <c r="L83" s="123" t="s">
        <v>23</v>
      </c>
      <c r="M83" s="69" t="str">
        <f>IF((M47=0),"-",((M17+M18)/((M47+M48+M49+M51+N47+N48+N49+N51)/2)*100))</f>
        <v>-</v>
      </c>
      <c r="N83" s="69">
        <f>IF((N47=0),"-",((N17+N18)/((N47+N48+N49+N51+O47+O48+O49+O51)/2)*100))</f>
        <v>11.046807305312898</v>
      </c>
      <c r="O83" s="69">
        <v>22.9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5" ref="I84:O84">IF(I47=0,"-",((I47+I48)/I55*100))</f>
        <v>53.63159556826715</v>
      </c>
      <c r="J84" s="125">
        <f t="shared" si="5"/>
        <v>51.69276184809721</v>
      </c>
      <c r="K84" s="86">
        <f t="shared" si="5"/>
        <v>53.3908464383927</v>
      </c>
      <c r="L84" s="125">
        <f t="shared" si="5"/>
        <v>50.56857608985902</v>
      </c>
      <c r="M84" s="115" t="str">
        <f t="shared" si="5"/>
        <v>-</v>
      </c>
      <c r="N84" s="115">
        <f t="shared" si="5"/>
        <v>44.383149044462876</v>
      </c>
      <c r="O84" s="115">
        <f t="shared" si="5"/>
        <v>57.2938689217759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>IF((I51+I49-I43-I41-I37)=0,"-",(I51+I49-I43-I41-I37))</f>
        <v>475.2379999999999</v>
      </c>
      <c r="J85" s="126">
        <f>IF((J51+J49-J43-J41-J37)=0,"-",(J51+J49-J43-J41-J37))</f>
        <v>523.96</v>
      </c>
      <c r="K85" s="83">
        <f>IF((K51+K49-K43-K41-K37)=0,"-",(K51+K49-K43-K41-K37))</f>
        <v>469.25800000000004</v>
      </c>
      <c r="L85" s="126">
        <f>IF((L51+L49-L43-L41-L37)=0,"-",(L51+L49-L43-L41-L37))</f>
        <v>490.3359999999999</v>
      </c>
      <c r="M85" s="1" t="str">
        <f>IF(M51=0,"-",(M51+M49-M43-M41-M37))</f>
        <v>-</v>
      </c>
      <c r="N85" s="1">
        <f>IF((N51+N49-N43-N41-N37)=0,"-",(N51+N49-N43-N41-N37))</f>
        <v>143.85000000000002</v>
      </c>
      <c r="O85" s="1">
        <f>IF((O51+O49-O43-O41-O37)=0,"-",(O51+O49-O43-O41-O37))</f>
        <v>-118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6" ref="I86:O86">IF((I47=0),"-",((I51+I49)/(I47+I48)))</f>
        <v>0.5570677669831133</v>
      </c>
      <c r="J86" s="127">
        <f t="shared" si="6"/>
        <v>0.6089134551790633</v>
      </c>
      <c r="K86" s="84">
        <f t="shared" si="6"/>
        <v>0.5653887055143583</v>
      </c>
      <c r="L86" s="127">
        <f t="shared" si="6"/>
        <v>0.6320361392997966</v>
      </c>
      <c r="M86" s="2" t="str">
        <f t="shared" si="6"/>
        <v>-</v>
      </c>
      <c r="N86" s="2">
        <f t="shared" si="6"/>
        <v>0.648291629620221</v>
      </c>
      <c r="O86" s="2">
        <f t="shared" si="6"/>
        <v>0.1900369003690037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1158</v>
      </c>
      <c r="L87" s="175">
        <v>1102</v>
      </c>
      <c r="M87" s="28" t="s">
        <v>101</v>
      </c>
      <c r="N87" s="28">
        <v>906</v>
      </c>
      <c r="O87" s="28">
        <v>973</v>
      </c>
    </row>
    <row r="88" spans="3:15" ht="15" customHeight="1">
      <c r="C88" s="3" t="s">
        <v>0</v>
      </c>
      <c r="D88" s="3"/>
      <c r="E88" s="158" t="s">
        <v>149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3:15" ht="15">
      <c r="C89" s="3"/>
      <c r="D89" s="3"/>
      <c r="E89" s="159"/>
      <c r="F89" s="145"/>
      <c r="G89" s="145"/>
      <c r="H89" s="145"/>
      <c r="I89" s="145"/>
      <c r="J89" s="145"/>
      <c r="K89" s="146"/>
      <c r="L89" s="146"/>
      <c r="M89" s="146"/>
      <c r="N89" s="146"/>
      <c r="O89" s="146"/>
    </row>
    <row r="90" spans="3:15" ht="15">
      <c r="C90" s="3"/>
      <c r="D90" s="3"/>
      <c r="E90" s="159"/>
      <c r="F90" s="145"/>
      <c r="G90" s="145"/>
      <c r="H90" s="145"/>
      <c r="I90" s="145"/>
      <c r="J90" s="145"/>
      <c r="K90" s="146"/>
      <c r="L90" s="146"/>
      <c r="M90" s="146"/>
      <c r="N90" s="146"/>
      <c r="O90" s="146"/>
    </row>
    <row r="91" spans="5:15" ht="15">
      <c r="E91" s="31"/>
      <c r="F91" s="31"/>
      <c r="G91" s="31"/>
      <c r="H91" s="31"/>
      <c r="I91" s="57"/>
      <c r="J91" s="57"/>
      <c r="K91" s="31"/>
      <c r="L91" s="31"/>
      <c r="M91" s="31"/>
      <c r="N91" s="31"/>
      <c r="O91" s="31"/>
    </row>
    <row r="92" spans="5:15" ht="15">
      <c r="E92" s="31"/>
      <c r="F92" s="31"/>
      <c r="G92" s="31"/>
      <c r="H92" s="31"/>
      <c r="I92" s="57"/>
      <c r="J92" s="57"/>
      <c r="K92" s="31"/>
      <c r="L92" s="31"/>
      <c r="M92" s="31"/>
      <c r="N92" s="31"/>
      <c r="O92" s="31"/>
    </row>
    <row r="93" spans="5:15" ht="15">
      <c r="E93" s="31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85:F85"/>
    <mergeCell ref="E86:F86"/>
    <mergeCell ref="E87:F87"/>
    <mergeCell ref="E70:F70"/>
    <mergeCell ref="E71:F71"/>
    <mergeCell ref="E72:F72"/>
    <mergeCell ref="E74:F74"/>
    <mergeCell ref="E80:F80"/>
    <mergeCell ref="E1:O1"/>
    <mergeCell ref="E61:F61"/>
    <mergeCell ref="E62:F62"/>
    <mergeCell ref="E63:F63"/>
    <mergeCell ref="E64:F64"/>
    <mergeCell ref="E82:F82"/>
    <mergeCell ref="E67:F67"/>
    <mergeCell ref="E65:F65"/>
    <mergeCell ref="E81:F81"/>
    <mergeCell ref="E68:F68"/>
    <mergeCell ref="E83:F83"/>
    <mergeCell ref="E84:F84"/>
    <mergeCell ref="E69:F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6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95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 t="s">
        <v>21</v>
      </c>
      <c r="N5" s="77" t="s">
        <v>21</v>
      </c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1005.434</v>
      </c>
      <c r="J7" s="124">
        <v>999.709</v>
      </c>
      <c r="K7" s="90">
        <v>5050.059</v>
      </c>
      <c r="L7" s="124">
        <v>5149.265</v>
      </c>
      <c r="M7" s="67">
        <v>5025.852</v>
      </c>
      <c r="N7" s="67">
        <v>5638.944</v>
      </c>
      <c r="O7" s="48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-991.4530000000001</v>
      </c>
      <c r="J8" s="166">
        <v>-941.8940000000001</v>
      </c>
      <c r="K8" s="89">
        <v>-4517.147</v>
      </c>
      <c r="L8" s="166">
        <v>-4531.860000000001</v>
      </c>
      <c r="M8" s="62">
        <v>-4530.801000000001</v>
      </c>
      <c r="N8" s="62">
        <v>-5167.662</v>
      </c>
      <c r="O8" s="48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1.137</v>
      </c>
      <c r="J9" s="166">
        <v>2.194</v>
      </c>
      <c r="K9" s="89">
        <v>5.4030000000000005</v>
      </c>
      <c r="L9" s="166">
        <v>5.924000000000001</v>
      </c>
      <c r="M9" s="62">
        <v>12.081999999999997</v>
      </c>
      <c r="N9" s="62">
        <v>-6.345000000000001</v>
      </c>
      <c r="O9" s="48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>
        <v>0.227</v>
      </c>
      <c r="J10" s="166">
        <v>0.463</v>
      </c>
      <c r="K10" s="89">
        <v>2.188</v>
      </c>
      <c r="L10" s="166">
        <v>2.0340000000000003</v>
      </c>
      <c r="M10" s="62">
        <v>0.7070000000000001</v>
      </c>
      <c r="N10" s="62">
        <v>-1.091</v>
      </c>
      <c r="O10" s="48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48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15.344999999999882</v>
      </c>
      <c r="J12" s="124">
        <f t="shared" si="0"/>
        <v>60.47199999999983</v>
      </c>
      <c r="K12" s="90">
        <f t="shared" si="0"/>
        <v>540.5030000000003</v>
      </c>
      <c r="L12" s="124">
        <f t="shared" si="0"/>
        <v>625.3629999999997</v>
      </c>
      <c r="M12" s="67">
        <f t="shared" si="0"/>
        <v>507.83999999999855</v>
      </c>
      <c r="N12" s="67">
        <f t="shared" si="0"/>
        <v>463.8460000000001</v>
      </c>
      <c r="O12" s="48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-34.89</v>
      </c>
      <c r="J13" s="165">
        <v>-28.717</v>
      </c>
      <c r="K13" s="88">
        <v>-133.459</v>
      </c>
      <c r="L13" s="165">
        <v>-178.991</v>
      </c>
      <c r="M13" s="64">
        <v>-160.04000000000002</v>
      </c>
      <c r="N13" s="64">
        <v>-141.215</v>
      </c>
      <c r="O13" s="48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-19.54500000000012</v>
      </c>
      <c r="J14" s="124">
        <f t="shared" si="1"/>
        <v>31.754999999999832</v>
      </c>
      <c r="K14" s="90">
        <f t="shared" si="1"/>
        <v>407.04400000000027</v>
      </c>
      <c r="L14" s="124">
        <f t="shared" si="1"/>
        <v>446.37199999999973</v>
      </c>
      <c r="M14" s="67">
        <f t="shared" si="1"/>
        <v>347.79999999999853</v>
      </c>
      <c r="N14" s="67">
        <f t="shared" si="1"/>
        <v>322.6310000000001</v>
      </c>
      <c r="O14" s="48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>
        <v>-1.757</v>
      </c>
      <c r="K15" s="89">
        <v>-3.512</v>
      </c>
      <c r="L15" s="166">
        <v>-7.027</v>
      </c>
      <c r="M15" s="62">
        <v>-7.0280000000000005</v>
      </c>
      <c r="N15" s="62">
        <v>-7.027</v>
      </c>
      <c r="O15" s="48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>
        <v>-8.296</v>
      </c>
      <c r="L16" s="165"/>
      <c r="M16" s="64"/>
      <c r="N16" s="64"/>
      <c r="O16" s="48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-19.54500000000012</v>
      </c>
      <c r="J17" s="124">
        <f t="shared" si="2"/>
        <v>29.99799999999983</v>
      </c>
      <c r="K17" s="90">
        <f t="shared" si="2"/>
        <v>395.2360000000003</v>
      </c>
      <c r="L17" s="124">
        <f t="shared" si="2"/>
        <v>439.34499999999974</v>
      </c>
      <c r="M17" s="67">
        <f t="shared" si="2"/>
        <v>340.7719999999985</v>
      </c>
      <c r="N17" s="67">
        <f t="shared" si="2"/>
        <v>315.6040000000001</v>
      </c>
      <c r="O17" s="48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7.281000000000001</v>
      </c>
      <c r="J18" s="166">
        <v>8.870000000000001</v>
      </c>
      <c r="K18" s="89">
        <v>17.633000000000003</v>
      </c>
      <c r="L18" s="166">
        <v>32.822</v>
      </c>
      <c r="M18" s="62">
        <v>18.274</v>
      </c>
      <c r="N18" s="62">
        <v>9.612</v>
      </c>
      <c r="O18" s="48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-18.128</v>
      </c>
      <c r="J19" s="165">
        <v>-25.242</v>
      </c>
      <c r="K19" s="88">
        <v>-97.586</v>
      </c>
      <c r="L19" s="165">
        <v>-144.147</v>
      </c>
      <c r="M19" s="64">
        <v>-169.895</v>
      </c>
      <c r="N19" s="64">
        <v>-218.072</v>
      </c>
      <c r="O19" s="48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-30.392000000000117</v>
      </c>
      <c r="J20" s="124">
        <f t="shared" si="3"/>
        <v>13.62599999999983</v>
      </c>
      <c r="K20" s="90">
        <f t="shared" si="3"/>
        <v>315.28300000000024</v>
      </c>
      <c r="L20" s="124">
        <f t="shared" si="3"/>
        <v>328.01999999999975</v>
      </c>
      <c r="M20" s="67">
        <f t="shared" si="3"/>
        <v>189.1509999999985</v>
      </c>
      <c r="N20" s="67">
        <f t="shared" si="3"/>
        <v>107.14400000000012</v>
      </c>
      <c r="O20" s="48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8.364999999999998</v>
      </c>
      <c r="J21" s="166">
        <v>-5.829999999999999</v>
      </c>
      <c r="K21" s="89">
        <v>-107.004</v>
      </c>
      <c r="L21" s="166">
        <v>-120.72200000000001</v>
      </c>
      <c r="M21" s="62">
        <v>-73.25399999999999</v>
      </c>
      <c r="N21" s="62">
        <v>36.583</v>
      </c>
      <c r="O21" s="48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  <c r="O22" s="48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-22.02700000000012</v>
      </c>
      <c r="J23" s="124">
        <f t="shared" si="4"/>
        <v>7.7959999999998315</v>
      </c>
      <c r="K23" s="90">
        <f t="shared" si="4"/>
        <v>208.27900000000022</v>
      </c>
      <c r="L23" s="124">
        <f t="shared" si="4"/>
        <v>207.29799999999975</v>
      </c>
      <c r="M23" s="67">
        <f t="shared" si="4"/>
        <v>115.89699999999851</v>
      </c>
      <c r="N23" s="67">
        <f t="shared" si="4"/>
        <v>143.72700000000012</v>
      </c>
      <c r="O23" s="48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-21.86800000000012</v>
      </c>
      <c r="J24" s="166">
        <f t="shared" si="5"/>
        <v>7.833999999999832</v>
      </c>
      <c r="K24" s="89">
        <f>K23-K25</f>
        <v>208.05300000000022</v>
      </c>
      <c r="L24" s="166">
        <f t="shared" si="5"/>
        <v>208.16699999999975</v>
      </c>
      <c r="M24" s="62">
        <f t="shared" si="5"/>
        <v>117.93899999999852</v>
      </c>
      <c r="N24" s="62">
        <f t="shared" si="5"/>
        <v>110.1590000000001</v>
      </c>
      <c r="O24" s="48"/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>
        <v>-0.159</v>
      </c>
      <c r="J25" s="166">
        <v>-0.038</v>
      </c>
      <c r="K25" s="89">
        <v>0.226</v>
      </c>
      <c r="L25" s="166">
        <v>-0.869</v>
      </c>
      <c r="M25" s="62">
        <v>-2.0420000000000003</v>
      </c>
      <c r="N25" s="62">
        <v>33.568000000000005</v>
      </c>
      <c r="O25" s="48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-22.941</v>
      </c>
      <c r="J27" s="193"/>
      <c r="K27" s="191">
        <v>-69.434</v>
      </c>
      <c r="L27" s="192">
        <v>-80.421</v>
      </c>
      <c r="M27" s="192">
        <v>-41.442</v>
      </c>
      <c r="N27" s="192">
        <v>-107.26</v>
      </c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3.39599999999988</v>
      </c>
      <c r="J28" s="198">
        <f t="shared" si="6"/>
        <v>31.754999999999832</v>
      </c>
      <c r="K28" s="196">
        <f t="shared" si="6"/>
        <v>476.4780000000003</v>
      </c>
      <c r="L28" s="197">
        <f t="shared" si="6"/>
        <v>526.7929999999998</v>
      </c>
      <c r="M28" s="197">
        <f t="shared" si="6"/>
        <v>389.24199999999854</v>
      </c>
      <c r="N28" s="197">
        <f t="shared" si="6"/>
        <v>429.8910000000001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3142.038</v>
      </c>
      <c r="J34" s="166">
        <v>3142.554</v>
      </c>
      <c r="K34" s="89">
        <v>3154.9210000000003</v>
      </c>
      <c r="L34" s="166">
        <v>3159.444</v>
      </c>
      <c r="M34" s="62">
        <v>3422.685</v>
      </c>
      <c r="N34" s="62">
        <v>3537.8390000000004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17.201999999999984</v>
      </c>
      <c r="J35" s="166">
        <v>22.68100000000001</v>
      </c>
      <c r="K35" s="89">
        <v>17.501000000000005</v>
      </c>
      <c r="L35" s="166">
        <v>25.598</v>
      </c>
      <c r="M35" s="62">
        <v>60.635999999999996</v>
      </c>
      <c r="N35" s="62">
        <v>69.23800000000001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614.5409999999999</v>
      </c>
      <c r="J36" s="166">
        <v>668.9820000000001</v>
      </c>
      <c r="K36" s="89">
        <v>633.935</v>
      </c>
      <c r="L36" s="166">
        <v>687.3040000000002</v>
      </c>
      <c r="M36" s="62">
        <v>839.184</v>
      </c>
      <c r="N36" s="62">
        <v>951.245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23.187</v>
      </c>
      <c r="J37" s="166">
        <v>22.964</v>
      </c>
      <c r="K37" s="89">
        <v>22.814</v>
      </c>
      <c r="L37" s="166">
        <v>23.428</v>
      </c>
      <c r="M37" s="62">
        <v>34.436</v>
      </c>
      <c r="N37" s="62">
        <v>51.760000000000005</v>
      </c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84.943</v>
      </c>
      <c r="J38" s="165">
        <v>87.32799999999999</v>
      </c>
      <c r="K38" s="88">
        <v>78.459</v>
      </c>
      <c r="L38" s="165">
        <v>86.55100000000002</v>
      </c>
      <c r="M38" s="64">
        <v>103.373</v>
      </c>
      <c r="N38" s="64">
        <v>141.56500000000003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3881.911</v>
      </c>
      <c r="J39" s="150">
        <f t="shared" si="8"/>
        <v>3944.509</v>
      </c>
      <c r="K39" s="90">
        <f t="shared" si="8"/>
        <v>3907.63</v>
      </c>
      <c r="L39" s="124">
        <f t="shared" si="8"/>
        <v>3982.325</v>
      </c>
      <c r="M39" s="67">
        <f t="shared" si="8"/>
        <v>4460.313999999999</v>
      </c>
      <c r="N39" s="67">
        <f t="shared" si="8"/>
        <v>4751.647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535.707</v>
      </c>
      <c r="J40" s="166">
        <v>606.083</v>
      </c>
      <c r="K40" s="89">
        <v>473.526</v>
      </c>
      <c r="L40" s="166">
        <v>504.519</v>
      </c>
      <c r="M40" s="62">
        <v>536.5340000000001</v>
      </c>
      <c r="N40" s="62">
        <v>674.01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>
        <v>0.009000000000000001</v>
      </c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603.45</v>
      </c>
      <c r="J42" s="166">
        <v>660.7219999999999</v>
      </c>
      <c r="K42" s="89">
        <v>812.4819999999999</v>
      </c>
      <c r="L42" s="166">
        <v>750.3480000000001</v>
      </c>
      <c r="M42" s="62">
        <v>616.0400000000001</v>
      </c>
      <c r="N42" s="62">
        <v>653.8480000000001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95.557</v>
      </c>
      <c r="J43" s="166">
        <v>344.801</v>
      </c>
      <c r="K43" s="89">
        <v>282.723</v>
      </c>
      <c r="L43" s="166">
        <v>517.219</v>
      </c>
      <c r="M43" s="62">
        <v>618.087</v>
      </c>
      <c r="N43" s="62">
        <v>341.24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1234.7140000000002</v>
      </c>
      <c r="J45" s="151">
        <f t="shared" si="9"/>
        <v>1611.6059999999998</v>
      </c>
      <c r="K45" s="96">
        <f t="shared" si="9"/>
        <v>1568.7309999999998</v>
      </c>
      <c r="L45" s="138">
        <f t="shared" si="9"/>
        <v>1772.0860000000002</v>
      </c>
      <c r="M45" s="97">
        <f t="shared" si="9"/>
        <v>1770.661</v>
      </c>
      <c r="N45" s="97">
        <f t="shared" si="9"/>
        <v>1669.1070000000002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5116.625</v>
      </c>
      <c r="J46" s="150">
        <f>J45+J39</f>
        <v>5556.115</v>
      </c>
      <c r="K46" s="90">
        <f>K39+K45</f>
        <v>5476.361</v>
      </c>
      <c r="L46" s="124">
        <f>L39+L45</f>
        <v>5754.411</v>
      </c>
      <c r="M46" s="67">
        <f>M39+M45</f>
        <v>6230.974999999999</v>
      </c>
      <c r="N46" s="67">
        <f>N39+N45</f>
        <v>6420.754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2192.797</v>
      </c>
      <c r="J47" s="166">
        <v>2325.116</v>
      </c>
      <c r="K47" s="89">
        <v>2223.598</v>
      </c>
      <c r="L47" s="166">
        <v>2313.867</v>
      </c>
      <c r="M47" s="62">
        <v>2208.351</v>
      </c>
      <c r="N47" s="62">
        <v>1587.8610000000003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>
        <v>3.594</v>
      </c>
      <c r="J48" s="166">
        <v>5.109</v>
      </c>
      <c r="K48" s="89">
        <v>3.558</v>
      </c>
      <c r="L48" s="166">
        <v>26.130000000000003</v>
      </c>
      <c r="M48" s="62">
        <v>207.901</v>
      </c>
      <c r="N48" s="62">
        <v>375.608</v>
      </c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0.226</v>
      </c>
      <c r="J49" s="166">
        <v>0.341</v>
      </c>
      <c r="K49" s="89">
        <v>0.224</v>
      </c>
      <c r="L49" s="166">
        <v>0.34600000000000003</v>
      </c>
      <c r="M49" s="62">
        <v>7.714</v>
      </c>
      <c r="N49" s="62"/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145.245</v>
      </c>
      <c r="J50" s="166">
        <v>112.542</v>
      </c>
      <c r="K50" s="89">
        <v>140.356</v>
      </c>
      <c r="L50" s="166">
        <v>116.73400000000001</v>
      </c>
      <c r="M50" s="62">
        <v>119.45</v>
      </c>
      <c r="N50" s="62">
        <v>156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1679.3569999999997</v>
      </c>
      <c r="J51" s="166">
        <v>2050.777</v>
      </c>
      <c r="K51" s="89">
        <v>1676.9850000000001</v>
      </c>
      <c r="L51" s="166">
        <v>2041.386</v>
      </c>
      <c r="M51" s="62">
        <v>2637.09</v>
      </c>
      <c r="N51" s="62">
        <v>3324.589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1067.8</v>
      </c>
      <c r="J52" s="166">
        <v>1030.2469999999998</v>
      </c>
      <c r="K52" s="89">
        <v>1403.6550000000002</v>
      </c>
      <c r="L52" s="166">
        <v>1223.6500000000003</v>
      </c>
      <c r="M52" s="62">
        <v>1042.586</v>
      </c>
      <c r="N52" s="62">
        <v>943.94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27.606</v>
      </c>
      <c r="J53" s="166">
        <v>31.983</v>
      </c>
      <c r="K53" s="89">
        <v>27.985</v>
      </c>
      <c r="L53" s="166">
        <v>32.298</v>
      </c>
      <c r="M53" s="62">
        <v>7.883</v>
      </c>
      <c r="N53" s="62">
        <v>32.756</v>
      </c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5116.625</v>
      </c>
      <c r="J55" s="150">
        <f t="shared" si="10"/>
        <v>5556.115</v>
      </c>
      <c r="K55" s="90">
        <f t="shared" si="10"/>
        <v>5476.361</v>
      </c>
      <c r="L55" s="124">
        <f t="shared" si="10"/>
        <v>5754.411</v>
      </c>
      <c r="M55" s="67">
        <f t="shared" si="10"/>
        <v>6230.974999999999</v>
      </c>
      <c r="N55" s="67">
        <f t="shared" si="10"/>
        <v>6420.754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-20.187999999999995</v>
      </c>
      <c r="J61" s="164">
        <v>28.567999999999998</v>
      </c>
      <c r="K61" s="87">
        <v>469.389</v>
      </c>
      <c r="L61" s="164">
        <v>487.9770000000001</v>
      </c>
      <c r="M61" s="65">
        <f>209.536-0.276</f>
        <v>209.26</v>
      </c>
      <c r="N61" s="65">
        <f>164.543+0.434</f>
        <v>164.977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-162.11</v>
      </c>
      <c r="J62" s="165">
        <v>-200.63699999999997</v>
      </c>
      <c r="K62" s="88">
        <v>77.156</v>
      </c>
      <c r="L62" s="165">
        <v>-104.628</v>
      </c>
      <c r="M62" s="64">
        <v>300.28200000000004</v>
      </c>
      <c r="N62" s="64">
        <v>183.03100000000003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-182.298</v>
      </c>
      <c r="J63" s="156">
        <f t="shared" si="12"/>
        <v>-172.06899999999996</v>
      </c>
      <c r="K63" s="90">
        <f t="shared" si="12"/>
        <v>546.5450000000001</v>
      </c>
      <c r="L63" s="124">
        <f t="shared" si="12"/>
        <v>383.3490000000001</v>
      </c>
      <c r="M63" s="67">
        <f t="shared" si="12"/>
        <v>509.54200000000003</v>
      </c>
      <c r="N63" s="67">
        <f t="shared" si="12"/>
        <v>348.00800000000004</v>
      </c>
      <c r="O63" s="15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-14.024</v>
      </c>
      <c r="J64" s="166">
        <v>-14.651</v>
      </c>
      <c r="K64" s="89">
        <v>-80.738</v>
      </c>
      <c r="L64" s="166">
        <v>-68.822</v>
      </c>
      <c r="M64" s="62">
        <v>-84.307</v>
      </c>
      <c r="N64" s="62">
        <v>-205.237</v>
      </c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1.354</v>
      </c>
      <c r="J65" s="165">
        <v>-0.175</v>
      </c>
      <c r="K65" s="88">
        <v>3.271</v>
      </c>
      <c r="L65" s="165">
        <v>6.392</v>
      </c>
      <c r="M65" s="64">
        <v>24.211</v>
      </c>
      <c r="N65" s="64">
        <v>175.709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-194.968</v>
      </c>
      <c r="J66" s="156">
        <f t="shared" si="13"/>
        <v>-186.89499999999998</v>
      </c>
      <c r="K66" s="90">
        <f t="shared" si="13"/>
        <v>469.0780000000001</v>
      </c>
      <c r="L66" s="167">
        <f t="shared" si="13"/>
        <v>320.9190000000001</v>
      </c>
      <c r="M66" s="156">
        <f t="shared" si="13"/>
        <v>449.446</v>
      </c>
      <c r="N66" s="67">
        <f t="shared" si="13"/>
        <v>318.48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>
        <v>-27.213</v>
      </c>
      <c r="L67" s="165">
        <v>-0.14400000000000002</v>
      </c>
      <c r="M67" s="64">
        <f>-125.163-2</f>
        <v>-127.163</v>
      </c>
      <c r="N67" s="64">
        <v>-34.566</v>
      </c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-194.968</v>
      </c>
      <c r="J68" s="156">
        <f t="shared" si="14"/>
        <v>-186.89499999999998</v>
      </c>
      <c r="K68" s="90">
        <f t="shared" si="14"/>
        <v>441.86500000000007</v>
      </c>
      <c r="L68" s="124">
        <f t="shared" si="14"/>
        <v>320.7750000000001</v>
      </c>
      <c r="M68" s="67">
        <f t="shared" si="14"/>
        <v>322.283</v>
      </c>
      <c r="N68" s="67">
        <f t="shared" si="14"/>
        <v>283.914</v>
      </c>
      <c r="O68" s="15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6.7540000000000004</v>
      </c>
      <c r="J69" s="166">
        <v>25.68</v>
      </c>
      <c r="K69" s="89">
        <v>-361.582</v>
      </c>
      <c r="L69" s="166">
        <v>-363.926</v>
      </c>
      <c r="M69" s="62">
        <v>-607.261</v>
      </c>
      <c r="N69" s="62">
        <v>-521.008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>
        <v>592.8240000000001</v>
      </c>
      <c r="N70" s="62">
        <v>88.2</v>
      </c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>
        <v>-303.428</v>
      </c>
      <c r="L71" s="166">
        <v>-3.8400000000000003</v>
      </c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>
        <v>-9.733</v>
      </c>
      <c r="K72" s="88">
        <v>-9.733</v>
      </c>
      <c r="L72" s="165">
        <v>-32.953</v>
      </c>
      <c r="M72" s="64">
        <v>-23.136000000000003</v>
      </c>
      <c r="N72" s="64">
        <v>115</v>
      </c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6.7540000000000004</v>
      </c>
      <c r="J73" s="165">
        <f t="shared" si="15"/>
        <v>15.947</v>
      </c>
      <c r="K73" s="91">
        <f t="shared" si="15"/>
        <v>-674.7429999999999</v>
      </c>
      <c r="L73" s="168">
        <f t="shared" si="15"/>
        <v>-400.71899999999994</v>
      </c>
      <c r="M73" s="66">
        <f t="shared" si="15"/>
        <v>-37.5729999999999</v>
      </c>
      <c r="N73" s="66">
        <f t="shared" si="15"/>
        <v>-317.80800000000005</v>
      </c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-188.214</v>
      </c>
      <c r="J74" s="156">
        <f t="shared" si="16"/>
        <v>-170.94799999999998</v>
      </c>
      <c r="K74" s="90">
        <f t="shared" si="16"/>
        <v>-232.87799999999987</v>
      </c>
      <c r="L74" s="124">
        <f t="shared" si="16"/>
        <v>-79.94399999999985</v>
      </c>
      <c r="M74" s="67">
        <f t="shared" si="16"/>
        <v>284.7100000000001</v>
      </c>
      <c r="N74" s="67">
        <f t="shared" si="16"/>
        <v>-33.89400000000006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-1.943936648253403</v>
      </c>
      <c r="J80" s="123">
        <f>IF(J7=0,"",IF(J14=0,"",(J14/J7))*100)</f>
        <v>3.176424339482773</v>
      </c>
      <c r="K80" s="120">
        <f>IF(K14=0,"-",IF(K7=0,"-",K14/K7))*100</f>
        <v>8.060183059247432</v>
      </c>
      <c r="L80" s="174">
        <f>IF(L14=0,"-",IF(L7=0,"-",L14/L7))*100</f>
        <v>8.668654652654304</v>
      </c>
      <c r="M80" s="68">
        <f>IF(M14=0,"-",IF(M7=0,"-",M14/M7)*100)</f>
        <v>6.920219696083342</v>
      </c>
      <c r="N80" s="68">
        <f>IF(N14=0,"-",IF(N7=0,"-",N14/N7)*100)</f>
        <v>5.721479057071679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-3.0227742447540185</v>
      </c>
      <c r="J81" s="123">
        <f t="shared" si="18"/>
        <v>1.362996632019901</v>
      </c>
      <c r="K81" s="82">
        <f t="shared" si="18"/>
        <v>6.243154782944125</v>
      </c>
      <c r="L81" s="123">
        <f t="shared" si="18"/>
        <v>6.370229537613616</v>
      </c>
      <c r="M81" s="68">
        <f t="shared" si="18"/>
        <v>3.763560884801194</v>
      </c>
      <c r="N81" s="68">
        <f t="shared" si="18"/>
        <v>1.9000720702315916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9.170450901549664</v>
      </c>
      <c r="L82" s="123">
        <f>IF((L47=0),"-",(L24/((L47+M47)/2)*100))</f>
        <v>9.206411544069734</v>
      </c>
      <c r="M82" s="68">
        <f>IF((M47=0),"-",(M24/((M47+N47)/2)*100))</f>
        <v>6.213509677541639</v>
      </c>
      <c r="N82" s="68">
        <v>7.7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9.96534676048812</v>
      </c>
      <c r="L83" s="123">
        <f>IF((L47=0),"-",((L17+L18)/((L47+L48+L49+L51+M47+M48+M49+M51)/2)*100))</f>
        <v>10.00058775033001</v>
      </c>
      <c r="M83" s="69">
        <f>IF((M47=0),"-",((M17+M18)/((M47+M48+M49+M51+N47+N48+N49+N51)/2)*100))</f>
        <v>6.938680934425855</v>
      </c>
      <c r="N83" s="69">
        <v>6.6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42.92655803386021</v>
      </c>
      <c r="J84" s="125">
        <f t="shared" si="19"/>
        <v>41.93982665945539</v>
      </c>
      <c r="K84" s="86">
        <f t="shared" si="19"/>
        <v>40.668538834455944</v>
      </c>
      <c r="L84" s="125">
        <f t="shared" si="19"/>
        <v>40.664405097237584</v>
      </c>
      <c r="M84" s="115">
        <f t="shared" si="19"/>
        <v>38.77807245254555</v>
      </c>
      <c r="N84" s="115">
        <f t="shared" si="19"/>
        <v>30.58003779618407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1560.839</v>
      </c>
      <c r="J85" s="126">
        <f t="shared" si="20"/>
        <v>1683.353</v>
      </c>
      <c r="K85" s="83">
        <f t="shared" si="20"/>
        <v>1371.672</v>
      </c>
      <c r="L85" s="126">
        <f t="shared" si="20"/>
        <v>1501.0849999999998</v>
      </c>
      <c r="M85" s="1">
        <f t="shared" si="20"/>
        <v>1992.2810000000002</v>
      </c>
      <c r="N85" s="1">
        <f t="shared" si="20"/>
        <v>2931.58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0.7647012758657269</v>
      </c>
      <c r="J86" s="127">
        <f t="shared" si="21"/>
        <v>0.8802231544164191</v>
      </c>
      <c r="K86" s="84">
        <f t="shared" si="21"/>
        <v>0.7530720793693841</v>
      </c>
      <c r="L86" s="127">
        <f t="shared" si="21"/>
        <v>0.872536161371147</v>
      </c>
      <c r="M86" s="2">
        <f t="shared" si="21"/>
        <v>1.0945894716279594</v>
      </c>
      <c r="N86" s="2">
        <f t="shared" si="21"/>
        <v>1.69322204730505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3523</v>
      </c>
      <c r="L87" s="175">
        <v>3759</v>
      </c>
      <c r="M87" s="28">
        <v>3604</v>
      </c>
      <c r="N87" s="28">
        <v>4115</v>
      </c>
    </row>
    <row r="88" spans="3:14" ht="15" customHeight="1">
      <c r="C88" s="3" t="s">
        <v>0</v>
      </c>
      <c r="D88" s="3"/>
      <c r="E88" s="5" t="s">
        <v>150</v>
      </c>
      <c r="F88" s="5"/>
      <c r="G88" s="5"/>
      <c r="H88" s="5"/>
      <c r="I88" s="144"/>
      <c r="J88" s="144"/>
      <c r="K88" s="5"/>
      <c r="L88" s="5"/>
      <c r="M88" s="5"/>
      <c r="N88" s="5"/>
    </row>
    <row r="89" spans="3:14" ht="15" customHeight="1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</row>
    <row r="90" spans="3:14" ht="15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</row>
    <row r="91" spans="5:14" ht="15">
      <c r="E91" s="5"/>
      <c r="F91" s="5"/>
      <c r="G91" s="5"/>
      <c r="H91" s="5"/>
      <c r="I91" s="57"/>
      <c r="J91" s="57"/>
      <c r="K91" s="5"/>
      <c r="L91" s="5"/>
      <c r="M91" s="5"/>
      <c r="N91" s="5"/>
    </row>
    <row r="92" spans="5:14" ht="15">
      <c r="E92" s="5"/>
      <c r="F92" s="5"/>
      <c r="G92" s="5"/>
      <c r="H92" s="5"/>
      <c r="I92" s="57"/>
      <c r="J92" s="57"/>
      <c r="K92" s="5"/>
      <c r="L92" s="5"/>
      <c r="M92" s="5"/>
      <c r="N92" s="5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74:F74"/>
    <mergeCell ref="E1:N1"/>
    <mergeCell ref="E61:F61"/>
    <mergeCell ref="E62:F62"/>
    <mergeCell ref="E63:F63"/>
    <mergeCell ref="E64:F64"/>
    <mergeCell ref="E82:F82"/>
    <mergeCell ref="E65:F65"/>
    <mergeCell ref="E81:F81"/>
    <mergeCell ref="E67:F67"/>
    <mergeCell ref="E72:F72"/>
    <mergeCell ref="E80:F80"/>
    <mergeCell ref="E87:F87"/>
    <mergeCell ref="E68:F68"/>
    <mergeCell ref="E69:F69"/>
    <mergeCell ref="E70:F70"/>
    <mergeCell ref="E71:F71"/>
    <mergeCell ref="E84:F84"/>
    <mergeCell ref="E85:F85"/>
    <mergeCell ref="E86:F86"/>
    <mergeCell ref="E83:F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U35" sqref="U35"/>
    </sheetView>
  </sheetViews>
  <sheetFormatPr defaultColWidth="9.140625" defaultRowHeight="15" outlineLevelCol="1"/>
  <cols>
    <col min="1" max="1" width="54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96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87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 t="s">
        <v>21</v>
      </c>
      <c r="N5" s="77" t="s">
        <v>21</v>
      </c>
    </row>
    <row r="6" ht="1.5" customHeight="1"/>
    <row r="7" spans="1:14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177.859</v>
      </c>
      <c r="J7" s="124">
        <v>184.024</v>
      </c>
      <c r="K7" s="90">
        <v>859.437</v>
      </c>
      <c r="L7" s="124">
        <v>875.969</v>
      </c>
      <c r="M7" s="67">
        <v>858.519</v>
      </c>
      <c r="N7" s="67">
        <v>905.6610000000001</v>
      </c>
    </row>
    <row r="8" spans="1:14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-188.84900000000002</v>
      </c>
      <c r="J8" s="166">
        <v>-169.09</v>
      </c>
      <c r="K8" s="89">
        <v>-845.334</v>
      </c>
      <c r="L8" s="166">
        <v>-755.711</v>
      </c>
      <c r="M8" s="62">
        <v>-744.559</v>
      </c>
      <c r="N8" s="62">
        <v>-819.912</v>
      </c>
    </row>
    <row r="9" spans="1:14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1.906</v>
      </c>
      <c r="J9" s="166">
        <v>1.537</v>
      </c>
      <c r="K9" s="89">
        <v>6.666</v>
      </c>
      <c r="L9" s="166">
        <v>9.175</v>
      </c>
      <c r="M9" s="62">
        <v>8.058</v>
      </c>
      <c r="N9" s="62"/>
    </row>
    <row r="10" spans="1:14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</row>
    <row r="11" spans="1:14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</row>
    <row r="12" spans="1:14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-9.084000000000009</v>
      </c>
      <c r="J12" s="124">
        <f t="shared" si="0"/>
        <v>16.470999999999997</v>
      </c>
      <c r="K12" s="90">
        <f t="shared" si="0"/>
        <v>20.769000000000066</v>
      </c>
      <c r="L12" s="124">
        <f t="shared" si="0"/>
        <v>129.43300000000005</v>
      </c>
      <c r="M12" s="67">
        <f t="shared" si="0"/>
        <v>122.01800000000003</v>
      </c>
      <c r="N12" s="67">
        <f t="shared" si="0"/>
        <v>85.74900000000002</v>
      </c>
    </row>
    <row r="13" spans="1:14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-12.434000000000001</v>
      </c>
      <c r="J13" s="165">
        <v>-12.283999999999999</v>
      </c>
      <c r="K13" s="88">
        <v>-49.528000000000006</v>
      </c>
      <c r="L13" s="165">
        <v>-48.443</v>
      </c>
      <c r="M13" s="64">
        <v>-48.814</v>
      </c>
      <c r="N13" s="64">
        <v>-46.855000000000004</v>
      </c>
    </row>
    <row r="14" spans="1:14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-21.518000000000008</v>
      </c>
      <c r="J14" s="124">
        <f t="shared" si="1"/>
        <v>4.186999999999998</v>
      </c>
      <c r="K14" s="90">
        <f t="shared" si="1"/>
        <v>-28.75899999999994</v>
      </c>
      <c r="L14" s="124">
        <f t="shared" si="1"/>
        <v>80.99000000000005</v>
      </c>
      <c r="M14" s="67">
        <f t="shared" si="1"/>
        <v>73.20400000000004</v>
      </c>
      <c r="N14" s="67">
        <f t="shared" si="1"/>
        <v>38.89400000000002</v>
      </c>
    </row>
    <row r="15" spans="1:14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/>
      <c r="L15" s="166"/>
      <c r="M15" s="62"/>
      <c r="N15" s="62"/>
    </row>
    <row r="16" spans="1:14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</row>
    <row r="17" spans="1:14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-21.518000000000008</v>
      </c>
      <c r="J17" s="124">
        <f t="shared" si="2"/>
        <v>4.186999999999998</v>
      </c>
      <c r="K17" s="90">
        <f t="shared" si="2"/>
        <v>-28.75899999999994</v>
      </c>
      <c r="L17" s="124">
        <f t="shared" si="2"/>
        <v>80.99000000000005</v>
      </c>
      <c r="M17" s="67">
        <f t="shared" si="2"/>
        <v>73.20400000000004</v>
      </c>
      <c r="N17" s="67">
        <f t="shared" si="2"/>
        <v>38.89400000000002</v>
      </c>
    </row>
    <row r="18" spans="1:14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5.376</v>
      </c>
      <c r="J18" s="166">
        <v>4.625</v>
      </c>
      <c r="K18" s="89">
        <v>12.440000000000001</v>
      </c>
      <c r="L18" s="166">
        <v>14.517</v>
      </c>
      <c r="M18" s="62">
        <v>88.56500000000001</v>
      </c>
      <c r="N18" s="62">
        <v>13.364</v>
      </c>
    </row>
    <row r="19" spans="1:14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-9.359</v>
      </c>
      <c r="J19" s="165">
        <v>-7.106999999999999</v>
      </c>
      <c r="K19" s="88">
        <v>-41.010000000000005</v>
      </c>
      <c r="L19" s="165">
        <v>-38.951</v>
      </c>
      <c r="M19" s="64">
        <v>-69.82600000000001</v>
      </c>
      <c r="N19" s="64">
        <v>-71.127</v>
      </c>
    </row>
    <row r="20" spans="1:14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-25.501000000000005</v>
      </c>
      <c r="J20" s="124">
        <f t="shared" si="3"/>
        <v>1.7049999999999983</v>
      </c>
      <c r="K20" s="90">
        <f t="shared" si="3"/>
        <v>-57.328999999999944</v>
      </c>
      <c r="L20" s="124">
        <f t="shared" si="3"/>
        <v>56.55600000000005</v>
      </c>
      <c r="M20" s="67">
        <f t="shared" si="3"/>
        <v>91.94300000000005</v>
      </c>
      <c r="N20" s="67">
        <f t="shared" si="3"/>
        <v>-18.86899999999997</v>
      </c>
    </row>
    <row r="21" spans="1:14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8.897</v>
      </c>
      <c r="J21" s="166">
        <v>2.25</v>
      </c>
      <c r="K21" s="89">
        <v>0.20800000000000018</v>
      </c>
      <c r="L21" s="166">
        <v>-6.3950000000000005</v>
      </c>
      <c r="M21" s="62">
        <v>-16.925</v>
      </c>
      <c r="N21" s="62">
        <v>13.727</v>
      </c>
    </row>
    <row r="22" spans="1:14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</row>
    <row r="23" spans="1:14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-16.604000000000006</v>
      </c>
      <c r="J23" s="124">
        <f t="shared" si="4"/>
        <v>3.9549999999999983</v>
      </c>
      <c r="K23" s="90">
        <f t="shared" si="4"/>
        <v>-57.120999999999945</v>
      </c>
      <c r="L23" s="124">
        <f t="shared" si="4"/>
        <v>50.161000000000044</v>
      </c>
      <c r="M23" s="67">
        <f t="shared" si="4"/>
        <v>75.01800000000006</v>
      </c>
      <c r="N23" s="67">
        <f t="shared" si="4"/>
        <v>-5.141999999999971</v>
      </c>
    </row>
    <row r="24" spans="1:14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-16.604000000000006</v>
      </c>
      <c r="J24" s="166">
        <f t="shared" si="5"/>
        <v>3.9549999999999983</v>
      </c>
      <c r="K24" s="89">
        <f>K23-K25</f>
        <v>-57.120999999999945</v>
      </c>
      <c r="L24" s="166">
        <f>L23-L25</f>
        <v>50.161000000000044</v>
      </c>
      <c r="M24" s="62">
        <f t="shared" si="5"/>
        <v>75.01800000000006</v>
      </c>
      <c r="N24" s="62">
        <f t="shared" si="5"/>
        <v>-5.141999999999971</v>
      </c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/>
      <c r="K27" s="191">
        <v>-24</v>
      </c>
      <c r="L27" s="192">
        <v>14</v>
      </c>
      <c r="M27" s="192"/>
      <c r="N27" s="192">
        <v>-9</v>
      </c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-21.518000000000008</v>
      </c>
      <c r="J28" s="198">
        <f t="shared" si="6"/>
        <v>4.186999999999998</v>
      </c>
      <c r="K28" s="196">
        <f t="shared" si="6"/>
        <v>-4.75899999999994</v>
      </c>
      <c r="L28" s="197">
        <f t="shared" si="6"/>
        <v>66.99000000000005</v>
      </c>
      <c r="M28" s="197">
        <f t="shared" si="6"/>
        <v>73.20400000000004</v>
      </c>
      <c r="N28" s="197">
        <f t="shared" si="6"/>
        <v>47.89400000000002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470.208</v>
      </c>
      <c r="J34" s="166">
        <v>472.028</v>
      </c>
      <c r="K34" s="89">
        <v>470.835</v>
      </c>
      <c r="L34" s="166">
        <v>472.048</v>
      </c>
      <c r="M34" s="62">
        <v>475.30400000000003</v>
      </c>
      <c r="N34" s="62">
        <v>487.83200000000005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204.877</v>
      </c>
      <c r="J35" s="166">
        <v>204.82</v>
      </c>
      <c r="K35" s="89">
        <v>205.014</v>
      </c>
      <c r="L35" s="166">
        <v>204.69799999999998</v>
      </c>
      <c r="M35" s="62">
        <v>203.11</v>
      </c>
      <c r="N35" s="62">
        <v>203.15200000000002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225.34499999999997</v>
      </c>
      <c r="J36" s="166">
        <v>230.70399999999995</v>
      </c>
      <c r="K36" s="89">
        <v>224.25699999999998</v>
      </c>
      <c r="L36" s="166">
        <v>225.62300000000002</v>
      </c>
      <c r="M36" s="62">
        <v>230.161</v>
      </c>
      <c r="N36" s="62">
        <v>254.26699999999997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62"/>
      <c r="N37" s="6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21.942999999999998</v>
      </c>
      <c r="J38" s="165">
        <v>6.1579999999999995</v>
      </c>
      <c r="K38" s="88">
        <v>17.421</v>
      </c>
      <c r="L38" s="165">
        <v>5.694</v>
      </c>
      <c r="M38" s="64">
        <v>4.317</v>
      </c>
      <c r="N38" s="64">
        <v>3.5970000000000004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922.373</v>
      </c>
      <c r="J39" s="150">
        <f t="shared" si="8"/>
        <v>913.7099999999999</v>
      </c>
      <c r="K39" s="90">
        <f t="shared" si="8"/>
        <v>917.5269999999999</v>
      </c>
      <c r="L39" s="124">
        <f t="shared" si="8"/>
        <v>908.063</v>
      </c>
      <c r="M39" s="67">
        <f t="shared" si="8"/>
        <v>912.892</v>
      </c>
      <c r="N39" s="67">
        <f t="shared" si="8"/>
        <v>948.848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160.9</v>
      </c>
      <c r="J40" s="166">
        <v>228.762</v>
      </c>
      <c r="K40" s="89">
        <v>174.091</v>
      </c>
      <c r="L40" s="166">
        <v>180.493</v>
      </c>
      <c r="M40" s="62">
        <v>177.421</v>
      </c>
      <c r="N40" s="62">
        <v>202.139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99.26999999999998</v>
      </c>
      <c r="J42" s="166">
        <v>125.315</v>
      </c>
      <c r="K42" s="89">
        <v>119.627</v>
      </c>
      <c r="L42" s="166">
        <v>140.73000000000002</v>
      </c>
      <c r="M42" s="62">
        <v>139.684</v>
      </c>
      <c r="N42" s="62">
        <v>171.194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/>
      <c r="J43" s="166"/>
      <c r="K43" s="89"/>
      <c r="L43" s="166"/>
      <c r="M43" s="62"/>
      <c r="N43" s="62">
        <v>1.8840000000000001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260.16999999999996</v>
      </c>
      <c r="J45" s="151">
        <f t="shared" si="9"/>
        <v>354.077</v>
      </c>
      <c r="K45" s="96">
        <f t="shared" si="9"/>
        <v>293.718</v>
      </c>
      <c r="L45" s="138">
        <f t="shared" si="9"/>
        <v>321.223</v>
      </c>
      <c r="M45" s="97">
        <f t="shared" si="9"/>
        <v>317.105</v>
      </c>
      <c r="N45" s="97">
        <f t="shared" si="9"/>
        <v>375.217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1182.5430000000001</v>
      </c>
      <c r="J46" s="150">
        <f>J45+J39</f>
        <v>1267.7869999999998</v>
      </c>
      <c r="K46" s="90">
        <f>K39+K45</f>
        <v>1211.245</v>
      </c>
      <c r="L46" s="124">
        <f>L39+L45</f>
        <v>1229.286</v>
      </c>
      <c r="M46" s="67">
        <f>M39+M45</f>
        <v>1229.997</v>
      </c>
      <c r="N46" s="67">
        <f>N39+N45</f>
        <v>1324.065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456.13599999999997</v>
      </c>
      <c r="J47" s="166">
        <v>534.938</v>
      </c>
      <c r="K47" s="89">
        <v>474.674</v>
      </c>
      <c r="L47" s="166">
        <v>533.39</v>
      </c>
      <c r="M47" s="62">
        <v>486.92600000000004</v>
      </c>
      <c r="N47" s="62">
        <v>349.343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13.783</v>
      </c>
      <c r="J49" s="166">
        <v>14.349</v>
      </c>
      <c r="K49" s="89">
        <v>15.795</v>
      </c>
      <c r="L49" s="166">
        <v>16.583000000000002</v>
      </c>
      <c r="M49" s="62">
        <v>38.289</v>
      </c>
      <c r="N49" s="62">
        <v>40.331</v>
      </c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68.44200000000001</v>
      </c>
      <c r="J50" s="166">
        <v>83.06200000000001</v>
      </c>
      <c r="K50" s="89">
        <v>76.55000000000001</v>
      </c>
      <c r="L50" s="166">
        <v>87.654</v>
      </c>
      <c r="M50" s="62">
        <v>93.73400000000001</v>
      </c>
      <c r="N50" s="62">
        <v>86.818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532.989</v>
      </c>
      <c r="J51" s="166">
        <v>519.49</v>
      </c>
      <c r="K51" s="89">
        <v>524.041</v>
      </c>
      <c r="L51" s="166">
        <v>457.544</v>
      </c>
      <c r="M51" s="62">
        <v>482.50300000000004</v>
      </c>
      <c r="N51" s="62">
        <v>622.009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110.559</v>
      </c>
      <c r="J52" s="166">
        <v>115.086</v>
      </c>
      <c r="K52" s="89">
        <v>119.55100000000002</v>
      </c>
      <c r="L52" s="166">
        <v>133.538</v>
      </c>
      <c r="M52" s="62">
        <v>127.96800000000002</v>
      </c>
      <c r="N52" s="62">
        <v>225.56400000000002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0.634</v>
      </c>
      <c r="J53" s="166">
        <v>0.862</v>
      </c>
      <c r="K53" s="89">
        <v>0.634</v>
      </c>
      <c r="L53" s="166">
        <v>0.5770000000000001</v>
      </c>
      <c r="M53" s="62">
        <v>0.5770000000000001</v>
      </c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1182.543</v>
      </c>
      <c r="J55" s="150">
        <f t="shared" si="10"/>
        <v>1267.787</v>
      </c>
      <c r="K55" s="90">
        <f t="shared" si="10"/>
        <v>1211.245</v>
      </c>
      <c r="L55" s="124">
        <f t="shared" si="10"/>
        <v>1229.2859999999998</v>
      </c>
      <c r="M55" s="67">
        <f t="shared" si="10"/>
        <v>1229.9970000000003</v>
      </c>
      <c r="N55" s="67">
        <f t="shared" si="10"/>
        <v>1324.065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-22.531999999999996</v>
      </c>
      <c r="J61" s="164">
        <v>6.004000000000001</v>
      </c>
      <c r="K61" s="87">
        <v>-10.455000000000005</v>
      </c>
      <c r="L61" s="164">
        <v>59.82300000000001</v>
      </c>
      <c r="M61" s="65">
        <v>65.91</v>
      </c>
      <c r="N61" s="65">
        <v>24.016000000000005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27.921000000000003</v>
      </c>
      <c r="J62" s="165">
        <v>-48.929</v>
      </c>
      <c r="K62" s="88">
        <v>6.076999999999996</v>
      </c>
      <c r="L62" s="165">
        <v>10.573999999999998</v>
      </c>
      <c r="M62" s="64">
        <v>14.662</v>
      </c>
      <c r="N62" s="64">
        <v>-11.749000000000006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5.3890000000000065</v>
      </c>
      <c r="J63" s="156">
        <f t="shared" si="12"/>
        <v>-42.925</v>
      </c>
      <c r="K63" s="90">
        <f t="shared" si="12"/>
        <v>-4.378000000000009</v>
      </c>
      <c r="L63" s="124">
        <f t="shared" si="12"/>
        <v>70.397</v>
      </c>
      <c r="M63" s="67">
        <f t="shared" si="12"/>
        <v>80.572</v>
      </c>
      <c r="N63" s="67">
        <f t="shared" si="12"/>
        <v>12.267</v>
      </c>
      <c r="O63" s="15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-15.159</v>
      </c>
      <c r="J64" s="166">
        <v>-18.164</v>
      </c>
      <c r="K64" s="89">
        <v>-63.365</v>
      </c>
      <c r="L64" s="166">
        <v>-56.328</v>
      </c>
      <c r="M64" s="62">
        <v>-32.048</v>
      </c>
      <c r="N64" s="62">
        <v>-47.618</v>
      </c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0.008</v>
      </c>
      <c r="J65" s="165"/>
      <c r="K65" s="88"/>
      <c r="L65" s="165">
        <v>11.274000000000001</v>
      </c>
      <c r="M65" s="64">
        <v>0.08600000000000001</v>
      </c>
      <c r="N65" s="64">
        <v>1.967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-9.761999999999995</v>
      </c>
      <c r="J66" s="156">
        <f t="shared" si="13"/>
        <v>-61.089</v>
      </c>
      <c r="K66" s="90">
        <f t="shared" si="13"/>
        <v>-67.74300000000001</v>
      </c>
      <c r="L66" s="124">
        <f t="shared" si="13"/>
        <v>25.343000000000004</v>
      </c>
      <c r="M66" s="156">
        <f t="shared" si="13"/>
        <v>48.61</v>
      </c>
      <c r="N66" s="67">
        <f t="shared" si="13"/>
        <v>-33.384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/>
      <c r="N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-9.761999999999995</v>
      </c>
      <c r="J68" s="156">
        <f t="shared" si="14"/>
        <v>-61.089</v>
      </c>
      <c r="K68" s="90">
        <f t="shared" si="14"/>
        <v>-67.74300000000001</v>
      </c>
      <c r="L68" s="124">
        <f t="shared" si="14"/>
        <v>25.343000000000004</v>
      </c>
      <c r="M68" s="67">
        <f t="shared" si="14"/>
        <v>48.61</v>
      </c>
      <c r="N68" s="67">
        <f t="shared" si="14"/>
        <v>-33.384</v>
      </c>
      <c r="O68" s="15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9.762</v>
      </c>
      <c r="J69" s="166">
        <v>61.089</v>
      </c>
      <c r="K69" s="89">
        <v>67.744</v>
      </c>
      <c r="L69" s="166">
        <v>-25.343</v>
      </c>
      <c r="M69" s="62">
        <v>-120.62400000000001</v>
      </c>
      <c r="N69" s="62">
        <v>35.38000000000001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>
        <v>70.13000000000001</v>
      </c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/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/>
      <c r="M72" s="64"/>
      <c r="N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9.762</v>
      </c>
      <c r="J73" s="165">
        <f t="shared" si="15"/>
        <v>61.089</v>
      </c>
      <c r="K73" s="91">
        <f t="shared" si="15"/>
        <v>67.744</v>
      </c>
      <c r="L73" s="168">
        <f t="shared" si="15"/>
        <v>-25.343</v>
      </c>
      <c r="M73" s="66">
        <f t="shared" si="15"/>
        <v>-50.494</v>
      </c>
      <c r="N73" s="66">
        <f t="shared" si="15"/>
        <v>35.38000000000001</v>
      </c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5.329070518200751E-15</v>
      </c>
      <c r="J74" s="156">
        <f t="shared" si="16"/>
        <v>0</v>
      </c>
      <c r="K74" s="90">
        <f t="shared" si="16"/>
        <v>0.000999999999990564</v>
      </c>
      <c r="L74" s="124">
        <f t="shared" si="16"/>
        <v>3.552713678800501E-15</v>
      </c>
      <c r="M74" s="67">
        <f t="shared" si="16"/>
        <v>-1.8840000000000003</v>
      </c>
      <c r="N74" s="67">
        <f t="shared" si="16"/>
        <v>1.9960000000000093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-12.098347567455123</v>
      </c>
      <c r="J80" s="123">
        <f>IF(J7=0,"",IF(J14=0,"",(J14/J7))*100)</f>
        <v>2.2752467069512656</v>
      </c>
      <c r="K80" s="120">
        <f>IF(K14=0,"-",IF(K7=0,"-",K14/K7))*100</f>
        <v>-3.3462604007041747</v>
      </c>
      <c r="L80" s="174">
        <f>IF(L14=0,"-",IF(L7=0,"-",L14/L7))*100</f>
        <v>9.245760980126013</v>
      </c>
      <c r="M80" s="68">
        <f>IF(M14=0,"-",IF(M7=0,"-",M14/M7)*100)</f>
        <v>8.526776926311477</v>
      </c>
      <c r="N80" s="68">
        <f>IF(N14=0,"-",IF(N7=0,"-",N14/N7)*100)</f>
        <v>4.294542880835104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-14.33776193501594</v>
      </c>
      <c r="J81" s="123">
        <f t="shared" si="18"/>
        <v>0.9265095857062113</v>
      </c>
      <c r="K81" s="82">
        <f t="shared" si="18"/>
        <v>-6.670529660696473</v>
      </c>
      <c r="L81" s="123">
        <f t="shared" si="18"/>
        <v>6.456392863217768</v>
      </c>
      <c r="M81" s="68">
        <f t="shared" si="18"/>
        <v>10.709489248345122</v>
      </c>
      <c r="N81" s="68">
        <f t="shared" si="18"/>
        <v>-2.0834506509610073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-11.332812202399838</v>
      </c>
      <c r="L82" s="123">
        <f>IF((L47=0),"-",(L24/((L47+M47)/2)*100))</f>
        <v>9.832444066348081</v>
      </c>
      <c r="M82" s="68">
        <f>IF((M47=0),"-",(M24/((M47+N47)/2)*100))</f>
        <v>17.941117032916456</v>
      </c>
      <c r="N82" s="68">
        <v>-1.4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-1.6141228579044629</v>
      </c>
      <c r="L83" s="123">
        <f>IF((L47=0),"-",((L17+L18)/((L47+L48+L49+L51+M47+M48+M49+M51)/2)*100))</f>
        <v>9.478497544951338</v>
      </c>
      <c r="M83" s="69">
        <f>IF((M47=0),"-",((M17+M18)/((M47+M48+M49+M51+N47+N48+N49+N51)/2)*100))</f>
        <v>16.021483598354173</v>
      </c>
      <c r="N83" s="69">
        <v>5.2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38.5724662866382</v>
      </c>
      <c r="J84" s="125">
        <f t="shared" si="19"/>
        <v>42.19462733093177</v>
      </c>
      <c r="K84" s="86">
        <f t="shared" si="19"/>
        <v>39.188933700448715</v>
      </c>
      <c r="L84" s="125">
        <f t="shared" si="19"/>
        <v>43.3902281486977</v>
      </c>
      <c r="M84" s="115">
        <f t="shared" si="19"/>
        <v>39.587576229860716</v>
      </c>
      <c r="N84" s="115">
        <f t="shared" si="19"/>
        <v>26.384127667448347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546.772</v>
      </c>
      <c r="J85" s="126">
        <f t="shared" si="20"/>
        <v>533.839</v>
      </c>
      <c r="K85" s="83">
        <f t="shared" si="20"/>
        <v>539.836</v>
      </c>
      <c r="L85" s="126">
        <f t="shared" si="20"/>
        <v>474.127</v>
      </c>
      <c r="M85" s="1">
        <f t="shared" si="20"/>
        <v>520.792</v>
      </c>
      <c r="N85" s="1">
        <f t="shared" si="20"/>
        <v>660.456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1.1987038953294633</v>
      </c>
      <c r="J86" s="127">
        <f t="shared" si="21"/>
        <v>0.9979455563074601</v>
      </c>
      <c r="K86" s="84">
        <f t="shared" si="21"/>
        <v>1.1372773735237238</v>
      </c>
      <c r="L86" s="127">
        <f t="shared" si="21"/>
        <v>0.888893680046495</v>
      </c>
      <c r="M86" s="2">
        <f t="shared" si="21"/>
        <v>1.0695506093328349</v>
      </c>
      <c r="N86" s="2">
        <f t="shared" si="21"/>
        <v>1.8959589858677575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713</v>
      </c>
      <c r="L87" s="175">
        <v>714</v>
      </c>
      <c r="M87" s="28">
        <v>717</v>
      </c>
      <c r="N87" s="28">
        <v>781</v>
      </c>
    </row>
    <row r="88" spans="3:14" ht="15" customHeight="1">
      <c r="C88" s="3" t="s">
        <v>0</v>
      </c>
      <c r="D88" s="3"/>
      <c r="E88" s="5" t="s">
        <v>150</v>
      </c>
      <c r="F88" s="5"/>
      <c r="G88" s="5"/>
      <c r="H88" s="5"/>
      <c r="I88" s="144"/>
      <c r="J88" s="144"/>
      <c r="K88" s="5"/>
      <c r="L88" s="5"/>
      <c r="M88" s="5"/>
      <c r="N88" s="5"/>
    </row>
    <row r="89" spans="3:14" ht="15" customHeight="1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</row>
    <row r="90" spans="3:14" ht="15" customHeight="1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</row>
    <row r="91" spans="5:14" ht="15">
      <c r="E91" s="5"/>
      <c r="F91" s="5"/>
      <c r="G91" s="5"/>
      <c r="H91" s="5"/>
      <c r="I91" s="57"/>
      <c r="J91" s="57"/>
      <c r="K91" s="5"/>
      <c r="L91" s="5"/>
      <c r="M91" s="5"/>
      <c r="N91" s="5"/>
    </row>
    <row r="92" spans="5:14" ht="15">
      <c r="E92" s="5"/>
      <c r="F92" s="5"/>
      <c r="G92" s="5"/>
      <c r="H92" s="5"/>
      <c r="I92" s="57"/>
      <c r="J92" s="57"/>
      <c r="K92" s="5"/>
      <c r="L92" s="5"/>
      <c r="M92" s="5"/>
      <c r="N92" s="5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74:F74"/>
    <mergeCell ref="E1:N1"/>
    <mergeCell ref="E61:F61"/>
    <mergeCell ref="E62:F62"/>
    <mergeCell ref="E63:F63"/>
    <mergeCell ref="E64:F64"/>
    <mergeCell ref="E82:F82"/>
    <mergeCell ref="E65:F65"/>
    <mergeCell ref="E81:F81"/>
    <mergeCell ref="E67:F67"/>
    <mergeCell ref="E72:F72"/>
    <mergeCell ref="E80:F80"/>
    <mergeCell ref="E87:F87"/>
    <mergeCell ref="E68:F68"/>
    <mergeCell ref="E69:F69"/>
    <mergeCell ref="E70:F70"/>
    <mergeCell ref="E71:F71"/>
    <mergeCell ref="E84:F84"/>
    <mergeCell ref="E85:F85"/>
    <mergeCell ref="E86:F86"/>
    <mergeCell ref="E83:F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63.8515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112</v>
      </c>
      <c r="F1" s="212"/>
      <c r="G1" s="212"/>
      <c r="H1" s="212"/>
      <c r="I1" s="212"/>
      <c r="J1" s="212"/>
      <c r="K1" s="212"/>
      <c r="L1" s="212"/>
      <c r="M1" s="212"/>
      <c r="N1" s="212"/>
      <c r="O1" s="214"/>
    </row>
    <row r="2" spans="1:15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 t="s">
        <v>108</v>
      </c>
      <c r="M5" s="77" t="s">
        <v>108</v>
      </c>
      <c r="N5" s="77" t="s">
        <v>83</v>
      </c>
      <c r="O5" s="77" t="s">
        <v>83</v>
      </c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77.626</v>
      </c>
      <c r="J7" s="124">
        <v>66.206</v>
      </c>
      <c r="K7" s="90">
        <v>275.736</v>
      </c>
      <c r="L7" s="124">
        <v>238.588</v>
      </c>
      <c r="M7" s="67">
        <v>220.806</v>
      </c>
      <c r="N7" s="67">
        <v>220.806</v>
      </c>
      <c r="O7" s="67">
        <v>158.441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-64.586</v>
      </c>
      <c r="J8" s="166">
        <v>-53.07999999999999</v>
      </c>
      <c r="K8" s="89">
        <v>-220.221</v>
      </c>
      <c r="L8" s="166">
        <v>-201.58599999999998</v>
      </c>
      <c r="M8" s="62">
        <v>-182.974</v>
      </c>
      <c r="N8" s="62">
        <v>-182.974</v>
      </c>
      <c r="O8" s="62">
        <v>-124.58099999999999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0.393</v>
      </c>
      <c r="J9" s="166"/>
      <c r="K9" s="89">
        <v>0.487</v>
      </c>
      <c r="L9" s="166">
        <v>-0.491</v>
      </c>
      <c r="M9" s="62">
        <v>-2.4290000000000003</v>
      </c>
      <c r="N9" s="62">
        <v>-2.4290000000000003</v>
      </c>
      <c r="O9" s="62">
        <v>-0.199</v>
      </c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>
        <v>0.053</v>
      </c>
      <c r="J10" s="166">
        <v>0.023</v>
      </c>
      <c r="K10" s="89">
        <v>0.093</v>
      </c>
      <c r="L10" s="166">
        <v>0.007</v>
      </c>
      <c r="M10" s="62"/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>
        <v>1</v>
      </c>
      <c r="L11" s="165"/>
      <c r="M11" s="64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13.486000000000008</v>
      </c>
      <c r="J12" s="124">
        <f t="shared" si="0"/>
        <v>13.149000000000012</v>
      </c>
      <c r="K12" s="90">
        <f t="shared" si="0"/>
        <v>57.09499999999999</v>
      </c>
      <c r="L12" s="124">
        <f t="shared" si="0"/>
        <v>36.51800000000001</v>
      </c>
      <c r="M12" s="67">
        <f t="shared" si="0"/>
        <v>35.40300000000002</v>
      </c>
      <c r="N12" s="67">
        <f t="shared" si="0"/>
        <v>35.40300000000002</v>
      </c>
      <c r="O12" s="67">
        <f t="shared" si="0"/>
        <v>33.661000000000016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-1.2309999999999999</v>
      </c>
      <c r="J13" s="165">
        <v>-1.173</v>
      </c>
      <c r="K13" s="88">
        <v>-4.884</v>
      </c>
      <c r="L13" s="165">
        <v>-4.607</v>
      </c>
      <c r="M13" s="64">
        <v>-4.298</v>
      </c>
      <c r="N13" s="64">
        <v>-4.298</v>
      </c>
      <c r="O13" s="64">
        <v>-3.617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12.255000000000008</v>
      </c>
      <c r="J14" s="124">
        <f t="shared" si="1"/>
        <v>11.976000000000012</v>
      </c>
      <c r="K14" s="90">
        <f t="shared" si="1"/>
        <v>52.21099999999999</v>
      </c>
      <c r="L14" s="124">
        <f t="shared" si="1"/>
        <v>31.91100000000001</v>
      </c>
      <c r="M14" s="67">
        <f t="shared" si="1"/>
        <v>31.105000000000018</v>
      </c>
      <c r="N14" s="67">
        <f t="shared" si="1"/>
        <v>31.105000000000018</v>
      </c>
      <c r="O14" s="67">
        <f t="shared" si="1"/>
        <v>30.044000000000015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/>
      <c r="L15" s="166">
        <v>-0.017</v>
      </c>
      <c r="M15" s="62">
        <v>-0.7170000000000001</v>
      </c>
      <c r="N15" s="62">
        <v>-0.7170000000000001</v>
      </c>
      <c r="O15" s="62">
        <v>-0.225</v>
      </c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12.255000000000008</v>
      </c>
      <c r="J17" s="124">
        <f t="shared" si="2"/>
        <v>11.976000000000012</v>
      </c>
      <c r="K17" s="90">
        <f t="shared" si="2"/>
        <v>52.21099999999999</v>
      </c>
      <c r="L17" s="124">
        <f t="shared" si="2"/>
        <v>31.89400000000001</v>
      </c>
      <c r="M17" s="67">
        <f t="shared" si="2"/>
        <v>30.38800000000002</v>
      </c>
      <c r="N17" s="67">
        <f t="shared" si="2"/>
        <v>30.38800000000002</v>
      </c>
      <c r="O17" s="67">
        <f t="shared" si="2"/>
        <v>29.819000000000013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0.271</v>
      </c>
      <c r="J18" s="166">
        <v>0.40900000000000003</v>
      </c>
      <c r="K18" s="89">
        <v>1.245</v>
      </c>
      <c r="L18" s="166">
        <v>0.9319999999999999</v>
      </c>
      <c r="M18" s="62">
        <v>0.23500000000000001</v>
      </c>
      <c r="N18" s="62">
        <v>0.23500000000000001</v>
      </c>
      <c r="O18" s="62">
        <v>1.531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-2.1959999999999997</v>
      </c>
      <c r="J19" s="165">
        <v>-3.6990000000000003</v>
      </c>
      <c r="K19" s="88">
        <v>-11.415</v>
      </c>
      <c r="L19" s="165">
        <v>-10.346</v>
      </c>
      <c r="M19" s="64">
        <v>-10.529000000000002</v>
      </c>
      <c r="N19" s="64">
        <v>-0.185</v>
      </c>
      <c r="O19" s="64">
        <v>-0.9540000000000001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10.330000000000009</v>
      </c>
      <c r="J20" s="124">
        <f t="shared" si="3"/>
        <v>8.686000000000012</v>
      </c>
      <c r="K20" s="90">
        <f t="shared" si="3"/>
        <v>42.04099999999999</v>
      </c>
      <c r="L20" s="124">
        <f t="shared" si="3"/>
        <v>22.480000000000008</v>
      </c>
      <c r="M20" s="67">
        <f t="shared" si="3"/>
        <v>20.094000000000015</v>
      </c>
      <c r="N20" s="67">
        <f t="shared" si="3"/>
        <v>30.43800000000002</v>
      </c>
      <c r="O20" s="67">
        <f t="shared" si="3"/>
        <v>30.39600000000001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-2.872</v>
      </c>
      <c r="J21" s="166">
        <v>-2.153</v>
      </c>
      <c r="K21" s="89">
        <v>-10.639999999999999</v>
      </c>
      <c r="L21" s="166">
        <v>-9.843</v>
      </c>
      <c r="M21" s="62">
        <v>-8.326</v>
      </c>
      <c r="N21" s="62">
        <v>-8.326</v>
      </c>
      <c r="O21" s="62">
        <v>-8.84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  <c r="O22" s="64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7.458000000000009</v>
      </c>
      <c r="J23" s="124">
        <f t="shared" si="4"/>
        <v>6.533000000000012</v>
      </c>
      <c r="K23" s="90">
        <f t="shared" si="4"/>
        <v>31.40099999999999</v>
      </c>
      <c r="L23" s="124">
        <f t="shared" si="4"/>
        <v>12.637000000000008</v>
      </c>
      <c r="M23" s="67">
        <f t="shared" si="4"/>
        <v>11.768000000000015</v>
      </c>
      <c r="N23" s="67">
        <f t="shared" si="4"/>
        <v>22.11200000000002</v>
      </c>
      <c r="O23" s="67">
        <f t="shared" si="4"/>
        <v>21.55600000000001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7.458000000000009</v>
      </c>
      <c r="J24" s="166">
        <f t="shared" si="5"/>
        <v>6.533000000000012</v>
      </c>
      <c r="K24" s="89">
        <f t="shared" si="5"/>
        <v>31.40099999999999</v>
      </c>
      <c r="L24" s="166">
        <f t="shared" si="5"/>
        <v>12.637000000000008</v>
      </c>
      <c r="M24" s="62">
        <f t="shared" si="5"/>
        <v>11.768000000000015</v>
      </c>
      <c r="N24" s="62">
        <f t="shared" si="5"/>
        <v>22.11200000000002</v>
      </c>
      <c r="O24" s="62">
        <f t="shared" si="5"/>
        <v>21.55600000000001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  <c r="O25" s="62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-1.9</v>
      </c>
      <c r="J27" s="193"/>
      <c r="K27" s="191"/>
      <c r="L27" s="192">
        <v>-12</v>
      </c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14.155000000000008</v>
      </c>
      <c r="J28" s="198">
        <f t="shared" si="6"/>
        <v>11.976000000000012</v>
      </c>
      <c r="K28" s="196">
        <f t="shared" si="6"/>
        <v>52.21099999999999</v>
      </c>
      <c r="L28" s="197">
        <f t="shared" si="6"/>
        <v>43.91100000000001</v>
      </c>
      <c r="M28" s="197">
        <f t="shared" si="6"/>
        <v>31.105000000000018</v>
      </c>
      <c r="N28" s="197">
        <f t="shared" si="6"/>
        <v>31.105000000000018</v>
      </c>
      <c r="O28" s="197">
        <f>O14-O27</f>
        <v>30.044000000000015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  <c r="O32" s="94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510.693</v>
      </c>
      <c r="J34" s="166">
        <v>510.693</v>
      </c>
      <c r="K34" s="89">
        <v>510.693</v>
      </c>
      <c r="L34" s="166">
        <v>512.661</v>
      </c>
      <c r="M34" s="62"/>
      <c r="N34" s="62">
        <v>79.46000000000001</v>
      </c>
      <c r="O34" s="62">
        <v>76.598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/>
      <c r="J35" s="166"/>
      <c r="K35" s="89"/>
      <c r="L35" s="166"/>
      <c r="M35" s="62"/>
      <c r="N35" s="62">
        <v>0.5179999999999999</v>
      </c>
      <c r="O35" s="62">
        <v>1.185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61.60500000000001</v>
      </c>
      <c r="J36" s="166">
        <v>64.46799999999999</v>
      </c>
      <c r="K36" s="89">
        <v>62.6</v>
      </c>
      <c r="L36" s="166">
        <v>63.40999999999999</v>
      </c>
      <c r="M36" s="62"/>
      <c r="N36" s="62">
        <v>64.188</v>
      </c>
      <c r="O36" s="62">
        <v>63.83599999999999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>
        <v>3.632</v>
      </c>
      <c r="K37" s="89"/>
      <c r="L37" s="166">
        <v>3.628</v>
      </c>
      <c r="M37" s="62"/>
      <c r="N37" s="62"/>
      <c r="O37" s="62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0.459</v>
      </c>
      <c r="J38" s="165">
        <v>0.367</v>
      </c>
      <c r="K38" s="88">
        <v>0.40700000000000003</v>
      </c>
      <c r="L38" s="165">
        <v>0.314</v>
      </c>
      <c r="M38" s="64"/>
      <c r="N38" s="64"/>
      <c r="O38" s="64"/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572.757</v>
      </c>
      <c r="J39" s="150">
        <f>SUM(J34:J38)</f>
        <v>579.1599999999999</v>
      </c>
      <c r="K39" s="90">
        <f>SUM(K34:K38)</f>
        <v>573.7</v>
      </c>
      <c r="L39" s="124">
        <f>SUM(L34:L38)</f>
        <v>580.0129999999999</v>
      </c>
      <c r="M39" s="67" t="s">
        <v>101</v>
      </c>
      <c r="N39" s="67">
        <f>SUM(N34:N38)</f>
        <v>144.166</v>
      </c>
      <c r="O39" s="67">
        <f>SUM(O34:O38)</f>
        <v>141.619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4.68</v>
      </c>
      <c r="J40" s="166">
        <v>5.279</v>
      </c>
      <c r="K40" s="89">
        <v>5.302</v>
      </c>
      <c r="L40" s="166">
        <v>3.398</v>
      </c>
      <c r="M40" s="62"/>
      <c r="N40" s="62">
        <v>3.9480000000000004</v>
      </c>
      <c r="O40" s="62">
        <v>6.622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61.934</v>
      </c>
      <c r="J42" s="166">
        <v>61.924</v>
      </c>
      <c r="K42" s="89">
        <v>42.961</v>
      </c>
      <c r="L42" s="166">
        <v>63.481</v>
      </c>
      <c r="M42" s="62"/>
      <c r="N42" s="62">
        <v>75.623</v>
      </c>
      <c r="O42" s="62">
        <v>67.683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27.009</v>
      </c>
      <c r="J43" s="166">
        <v>10.328</v>
      </c>
      <c r="K43" s="89">
        <v>18.348</v>
      </c>
      <c r="L43" s="166">
        <v>46.646</v>
      </c>
      <c r="M43" s="62"/>
      <c r="N43" s="62">
        <v>29.632</v>
      </c>
      <c r="O43" s="62">
        <v>20.501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93.623</v>
      </c>
      <c r="J45" s="151">
        <f>SUM(J40:J44)</f>
        <v>77.531</v>
      </c>
      <c r="K45" s="96">
        <f>SUM(K40:K44)</f>
        <v>66.61099999999999</v>
      </c>
      <c r="L45" s="138">
        <f>SUM(L40:L44)</f>
        <v>113.525</v>
      </c>
      <c r="M45" s="97" t="s">
        <v>101</v>
      </c>
      <c r="N45" s="97">
        <f>SUM(N40:N44)</f>
        <v>109.203</v>
      </c>
      <c r="O45" s="97">
        <f>SUM(O40:O44)</f>
        <v>94.80600000000001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666.38</v>
      </c>
      <c r="J46" s="150">
        <f>J45+J39</f>
        <v>656.6909999999998</v>
      </c>
      <c r="K46" s="90">
        <f>K39+K45</f>
        <v>640.311</v>
      </c>
      <c r="L46" s="124">
        <f>L39+L45</f>
        <v>693.5379999999999</v>
      </c>
      <c r="M46" s="67" t="s">
        <v>101</v>
      </c>
      <c r="N46" s="67">
        <f>N39+N45</f>
        <v>253.369</v>
      </c>
      <c r="O46" s="67">
        <f>O39+O45</f>
        <v>236.425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399.1170000000001</v>
      </c>
      <c r="J47" s="166">
        <v>366.78700000000003</v>
      </c>
      <c r="K47" s="89">
        <v>391.65900000000005</v>
      </c>
      <c r="L47" s="166">
        <v>360.257</v>
      </c>
      <c r="M47" s="62"/>
      <c r="N47" s="62">
        <v>141.46</v>
      </c>
      <c r="O47" s="62">
        <v>121.84700000000001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>
        <v>0.28</v>
      </c>
      <c r="O48" s="62">
        <v>0.29200000000000004</v>
      </c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89"/>
      <c r="L49" s="166"/>
      <c r="M49" s="62"/>
      <c r="N49" s="62"/>
      <c r="O49" s="62"/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1.915</v>
      </c>
      <c r="J50" s="166">
        <v>2.26</v>
      </c>
      <c r="K50" s="89">
        <v>1.915</v>
      </c>
      <c r="L50" s="166">
        <v>2.26</v>
      </c>
      <c r="M50" s="62"/>
      <c r="N50" s="62">
        <v>2.807</v>
      </c>
      <c r="O50" s="62">
        <v>2.947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162.804</v>
      </c>
      <c r="J51" s="166">
        <v>187.129</v>
      </c>
      <c r="K51" s="89">
        <v>162.636</v>
      </c>
      <c r="L51" s="166">
        <v>227.875</v>
      </c>
      <c r="M51" s="62"/>
      <c r="N51" s="62"/>
      <c r="O51" s="62">
        <v>15.796000000000001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95.12899999999999</v>
      </c>
      <c r="J52" s="166">
        <v>92.976</v>
      </c>
      <c r="K52" s="89">
        <v>76.68599999999999</v>
      </c>
      <c r="L52" s="166">
        <v>103.146</v>
      </c>
      <c r="M52" s="62"/>
      <c r="N52" s="62">
        <v>108.822</v>
      </c>
      <c r="O52" s="62">
        <v>95.543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7.415</v>
      </c>
      <c r="J53" s="166">
        <v>7.539</v>
      </c>
      <c r="K53" s="89">
        <v>7.415</v>
      </c>
      <c r="L53" s="166"/>
      <c r="M53" s="62"/>
      <c r="N53" s="62"/>
      <c r="O53" s="62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666.3800000000001</v>
      </c>
      <c r="J55" s="150">
        <f>SUM(J47:J54)</f>
        <v>656.691</v>
      </c>
      <c r="K55" s="90">
        <f>SUM(K47:K54)</f>
        <v>640.311</v>
      </c>
      <c r="L55" s="124">
        <f>SUM(L47:L54)</f>
        <v>693.538</v>
      </c>
      <c r="M55" s="67" t="s">
        <v>101</v>
      </c>
      <c r="N55" s="67">
        <f>SUM(N47:N54)</f>
        <v>253.369</v>
      </c>
      <c r="O55" s="67">
        <f>SUM(O47:O54)</f>
        <v>236.425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2009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  <c r="O59" s="94"/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169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6.495</v>
      </c>
      <c r="J61" s="164">
        <v>5.384</v>
      </c>
      <c r="K61" s="87">
        <v>34.87199999999999</v>
      </c>
      <c r="L61" s="164"/>
      <c r="M61" s="65"/>
      <c r="N61" s="65">
        <v>27.271</v>
      </c>
      <c r="O61" s="65">
        <v>29.625999999999998</v>
      </c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2.234</v>
      </c>
      <c r="J62" s="165">
        <v>-8.231</v>
      </c>
      <c r="K62" s="88">
        <v>-4.243</v>
      </c>
      <c r="L62" s="165"/>
      <c r="M62" s="64"/>
      <c r="N62" s="64">
        <v>9.842000000000002</v>
      </c>
      <c r="O62" s="64">
        <v>7.936999999999999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8.729</v>
      </c>
      <c r="J63" s="156">
        <f>SUM(J61:J62)</f>
        <v>-2.8469999999999995</v>
      </c>
      <c r="K63" s="90">
        <f>SUM(K61:K62)</f>
        <v>30.62899999999999</v>
      </c>
      <c r="L63" s="124" t="s">
        <v>101</v>
      </c>
      <c r="M63" s="67" t="s">
        <v>101</v>
      </c>
      <c r="N63" s="67">
        <f>SUM(N61:N62)</f>
        <v>37.113</v>
      </c>
      <c r="O63" s="67">
        <f>SUM(O61:O62)</f>
        <v>37.562999999999995</v>
      </c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-0.236</v>
      </c>
      <c r="J64" s="166">
        <v>-2.232</v>
      </c>
      <c r="K64" s="89">
        <v>-2.107</v>
      </c>
      <c r="L64" s="166"/>
      <c r="M64" s="62"/>
      <c r="N64" s="62">
        <v>-7.055</v>
      </c>
      <c r="O64" s="62">
        <v>-10.976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/>
      <c r="L65" s="165"/>
      <c r="M65" s="64"/>
      <c r="N65" s="64"/>
      <c r="O65" s="64"/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8.492999999999999</v>
      </c>
      <c r="J66" s="156">
        <f>SUM(J63:J65)</f>
        <v>-5.079</v>
      </c>
      <c r="K66" s="90">
        <f>SUM(K63:K65)</f>
        <v>28.52199999999999</v>
      </c>
      <c r="L66" s="124" t="s">
        <v>101</v>
      </c>
      <c r="M66" s="67" t="s">
        <v>101</v>
      </c>
      <c r="N66" s="67">
        <f>SUM(N63:N65)</f>
        <v>30.058</v>
      </c>
      <c r="O66" s="67">
        <f>SUM(O63:O65)</f>
        <v>26.586999999999996</v>
      </c>
    </row>
    <row r="67" spans="1:15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>
        <v>1.968</v>
      </c>
      <c r="K67" s="88">
        <v>1</v>
      </c>
      <c r="L67" s="165"/>
      <c r="M67" s="64"/>
      <c r="N67" s="64">
        <v>-2.6310000000000002</v>
      </c>
      <c r="O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8.492999999999999</v>
      </c>
      <c r="J68" s="156">
        <f>SUM(J66:J67)</f>
        <v>-3.1109999999999998</v>
      </c>
      <c r="K68" s="90">
        <f>SUM(K66:K67)</f>
        <v>29.52199999999999</v>
      </c>
      <c r="L68" s="124" t="s">
        <v>101</v>
      </c>
      <c r="M68" s="67" t="s">
        <v>101</v>
      </c>
      <c r="N68" s="67">
        <f>SUM(N66:N67)</f>
        <v>27.427</v>
      </c>
      <c r="O68" s="67">
        <f>SUM(O66:O67)</f>
        <v>26.586999999999996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0.168</v>
      </c>
      <c r="J69" s="166">
        <v>-40.746</v>
      </c>
      <c r="K69" s="89">
        <v>-65.239</v>
      </c>
      <c r="L69" s="166"/>
      <c r="M69" s="62"/>
      <c r="N69" s="62">
        <v>-15.796000000000001</v>
      </c>
      <c r="O69" s="62">
        <v>-9.475</v>
      </c>
    </row>
    <row r="70" spans="1:15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  <c r="O70" s="62"/>
    </row>
    <row r="71" spans="1:15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/>
      <c r="M71" s="62"/>
      <c r="N71" s="62">
        <v>-2.5</v>
      </c>
      <c r="O71" s="62"/>
    </row>
    <row r="72" spans="1:15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>
        <v>7.539</v>
      </c>
      <c r="K72" s="88">
        <v>7.419</v>
      </c>
      <c r="L72" s="165"/>
      <c r="M72" s="64"/>
      <c r="N72" s="64"/>
      <c r="O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0.168</v>
      </c>
      <c r="J73" s="165">
        <f>SUM(J69:J72)</f>
        <v>-33.207</v>
      </c>
      <c r="K73" s="91">
        <f>SUM(K69:K72)</f>
        <v>-57.82000000000001</v>
      </c>
      <c r="L73" s="168" t="s">
        <v>101</v>
      </c>
      <c r="M73" s="66" t="s">
        <v>101</v>
      </c>
      <c r="N73" s="66">
        <f>SUM(N69:N72)</f>
        <v>-18.296</v>
      </c>
      <c r="O73" s="66">
        <f>SUM(O69:O72)</f>
        <v>-9.475</v>
      </c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8.660999999999998</v>
      </c>
      <c r="J74" s="156">
        <f>SUM(J73+J68)</f>
        <v>-36.318</v>
      </c>
      <c r="K74" s="90">
        <f>SUM(K73+K68)</f>
        <v>-28.298000000000016</v>
      </c>
      <c r="L74" s="124" t="s">
        <v>101</v>
      </c>
      <c r="M74" s="67" t="s">
        <v>101</v>
      </c>
      <c r="N74" s="67">
        <f>SUM(N73+N68)</f>
        <v>9.131</v>
      </c>
      <c r="O74" s="67">
        <f>SUM(O73+O68)</f>
        <v>17.111999999999995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9" ref="I76:O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2009</v>
      </c>
      <c r="N76" s="73">
        <f t="shared" si="9"/>
        <v>2009</v>
      </c>
      <c r="O76" s="73">
        <f t="shared" si="9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  <c r="O78" s="77"/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15.787236235282002</v>
      </c>
      <c r="J80" s="123">
        <f>IF(J7=0,"",IF(J14=0,"",(J14/J7))*100)</f>
        <v>18.088994955140034</v>
      </c>
      <c r="K80" s="120">
        <f>IF(K14=0,"-",IF(K7=0,"-",K14/K7))*100</f>
        <v>18.93514085937273</v>
      </c>
      <c r="L80" s="174">
        <f>IF(L14=0,"-",IF(L7=0,"-",L14/L7))*100</f>
        <v>13.374939225778332</v>
      </c>
      <c r="M80" s="68">
        <f>IF(M14=0,"-",IF(M7=0,"-",M14/M7)*100)</f>
        <v>14.08702662065343</v>
      </c>
      <c r="N80" s="68">
        <f>IF(N14=0,"-",IF(N7=0,"-",N14/N7)*100)</f>
        <v>14.08702662065343</v>
      </c>
      <c r="O80" s="68">
        <f>IF(O14=0,"-",IF(O7=0,"-",O14/O7)*100)</f>
        <v>18.962263555519097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>IF(I20=0,"-",IF(I7=0,"-",I20/I7)*100)</f>
        <v>13.307397006157743</v>
      </c>
      <c r="J81" s="123">
        <f aca="true" t="shared" si="10" ref="J81:O81">IF(J20=0,"-",IF(J7=0,"-",J20/J7)*100)</f>
        <v>13.11965682868624</v>
      </c>
      <c r="K81" s="120">
        <f>IF(K20=0,"-",IF(K7=0,"-",K20/K7)*100)</f>
        <v>15.246830301447758</v>
      </c>
      <c r="L81" s="123">
        <f t="shared" si="10"/>
        <v>9.422100021794897</v>
      </c>
      <c r="M81" s="68">
        <f t="shared" si="10"/>
        <v>9.100296187603604</v>
      </c>
      <c r="N81" s="68">
        <f t="shared" si="10"/>
        <v>13.784951495883272</v>
      </c>
      <c r="O81" s="68">
        <f t="shared" si="10"/>
        <v>19.184428272984906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8.352262752754294</v>
      </c>
      <c r="L82" s="123" t="s">
        <v>23</v>
      </c>
      <c r="M82" s="68" t="str">
        <f>IF((M47=0),"-",(M24/((M47+N47)/2)*100))</f>
        <v>-</v>
      </c>
      <c r="N82" s="68">
        <f>IF((N47=0),"-",(N24/((N47+O47)/2)*100))</f>
        <v>16.795603610994025</v>
      </c>
      <c r="O82" s="68" t="s">
        <v>101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9.358322238532525</v>
      </c>
      <c r="L83" s="123" t="s">
        <v>23</v>
      </c>
      <c r="M83" s="69" t="str">
        <f>IF((M47=0),"-",((M17+M18)/((M47+M48+M49+M51+N47+N48+N49+N51)/2)*100))</f>
        <v>-</v>
      </c>
      <c r="N83" s="69">
        <f>IF((N47=0),"-",((N17+N18)/((N47+N48+N49+N51+O47+O48+O49+O51)/2)*100))</f>
        <v>21.898989898989914</v>
      </c>
      <c r="O83" s="69" t="s">
        <v>101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1" ref="I84:O84">IF(I47=0,"-",((I47+I48)/I55*100))</f>
        <v>59.89330412077193</v>
      </c>
      <c r="J84" s="125">
        <f t="shared" si="11"/>
        <v>55.853818614843206</v>
      </c>
      <c r="K84" s="86">
        <f t="shared" si="11"/>
        <v>61.16699541316641</v>
      </c>
      <c r="L84" s="125">
        <f t="shared" si="11"/>
        <v>51.944810522278516</v>
      </c>
      <c r="M84" s="115" t="str">
        <f t="shared" si="11"/>
        <v>-</v>
      </c>
      <c r="N84" s="115">
        <f t="shared" si="11"/>
        <v>55.942123937814024</v>
      </c>
      <c r="O84" s="115">
        <f t="shared" si="11"/>
        <v>51.660780374325896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2" ref="I85:O85">IF((I51+I49-I43-I41-I37)=0,"-",(I51+I49-I43-I41-I37))</f>
        <v>135.79500000000002</v>
      </c>
      <c r="J85" s="126">
        <f t="shared" si="12"/>
        <v>173.16899999999998</v>
      </c>
      <c r="K85" s="83">
        <f t="shared" si="12"/>
        <v>144.288</v>
      </c>
      <c r="L85" s="126">
        <f t="shared" si="12"/>
        <v>177.601</v>
      </c>
      <c r="M85" s="1" t="str">
        <f t="shared" si="12"/>
        <v>-</v>
      </c>
      <c r="N85" s="1">
        <f t="shared" si="12"/>
        <v>-29.632</v>
      </c>
      <c r="O85" s="1">
        <f t="shared" si="12"/>
        <v>-4.705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3" ref="I86:O86">IF((I47=0),"-",((I51+I49)/(I47+I48)))</f>
        <v>0.4079104623456279</v>
      </c>
      <c r="J86" s="127">
        <f t="shared" si="13"/>
        <v>0.5101843849427596</v>
      </c>
      <c r="K86" s="84">
        <f t="shared" si="13"/>
        <v>0.4152489793417232</v>
      </c>
      <c r="L86" s="127">
        <f t="shared" si="13"/>
        <v>0.6325345517227979</v>
      </c>
      <c r="M86" s="2" t="str">
        <f t="shared" si="13"/>
        <v>-</v>
      </c>
      <c r="N86" s="2">
        <f t="shared" si="13"/>
        <v>0</v>
      </c>
      <c r="O86" s="2">
        <f t="shared" si="13"/>
        <v>0.12932806065220773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177</v>
      </c>
      <c r="L87" s="175">
        <v>167</v>
      </c>
      <c r="M87" s="28" t="s">
        <v>101</v>
      </c>
      <c r="N87" s="28">
        <v>138</v>
      </c>
      <c r="O87" s="28">
        <v>113</v>
      </c>
    </row>
    <row r="88" spans="3:15" ht="15" customHeight="1">
      <c r="C88" s="3" t="s">
        <v>0</v>
      </c>
      <c r="D88" s="3"/>
      <c r="E88" s="144" t="s">
        <v>151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3:15" ht="15" customHeight="1">
      <c r="C89" s="3"/>
      <c r="D89" s="3"/>
      <c r="E89" s="5" t="s">
        <v>152</v>
      </c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5">
      <c r="C90" s="3"/>
      <c r="D90" s="3"/>
      <c r="E90" s="5"/>
      <c r="F90" s="145"/>
      <c r="G90" s="145"/>
      <c r="H90" s="145"/>
      <c r="I90" s="145"/>
      <c r="J90" s="145"/>
      <c r="K90" s="146"/>
      <c r="L90" s="146"/>
      <c r="M90" s="146"/>
      <c r="N90" s="146"/>
      <c r="O90" s="146"/>
    </row>
    <row r="91" spans="3:15" ht="15">
      <c r="C91" s="3"/>
      <c r="D91" s="3"/>
      <c r="E91" s="145"/>
      <c r="F91" s="145"/>
      <c r="G91" s="145"/>
      <c r="H91" s="145"/>
      <c r="I91" s="57"/>
      <c r="J91" s="57"/>
      <c r="K91" s="146"/>
      <c r="L91" s="146"/>
      <c r="M91" s="146"/>
      <c r="N91" s="146"/>
      <c r="O91" s="146"/>
    </row>
    <row r="92" spans="5:15" ht="15">
      <c r="E92" s="145"/>
      <c r="F92" s="31"/>
      <c r="G92" s="31"/>
      <c r="H92" s="31"/>
      <c r="I92" s="57"/>
      <c r="J92" s="57"/>
      <c r="K92" s="31"/>
      <c r="L92" s="31"/>
      <c r="M92" s="31"/>
      <c r="N92" s="31"/>
      <c r="O92" s="31"/>
    </row>
    <row r="93" spans="5:15" ht="15">
      <c r="E93" s="145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70:F70"/>
    <mergeCell ref="E1:O1"/>
    <mergeCell ref="E69:F69"/>
    <mergeCell ref="E80:F80"/>
    <mergeCell ref="E85:F85"/>
    <mergeCell ref="E82:F82"/>
    <mergeCell ref="E65:F65"/>
    <mergeCell ref="E71:F71"/>
    <mergeCell ref="E72:F72"/>
    <mergeCell ref="E74:F74"/>
    <mergeCell ref="E68:F68"/>
    <mergeCell ref="E86:F86"/>
    <mergeCell ref="E87:F87"/>
    <mergeCell ref="E61:F61"/>
    <mergeCell ref="E62:F62"/>
    <mergeCell ref="E83:F83"/>
    <mergeCell ref="E84:F84"/>
    <mergeCell ref="E67:F67"/>
    <mergeCell ref="E63:F63"/>
    <mergeCell ref="E64:F64"/>
    <mergeCell ref="E81:F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2.281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20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/>
      <c r="N5" s="77"/>
    </row>
    <row r="6" ht="1.5" customHeight="1"/>
    <row r="7" spans="1:14" ht="15" customHeight="1" thickBot="1">
      <c r="A7" s="24" t="s">
        <v>116</v>
      </c>
      <c r="C7" s="7"/>
      <c r="D7" s="7"/>
      <c r="E7" s="38" t="s">
        <v>26</v>
      </c>
      <c r="F7" s="10"/>
      <c r="G7" s="10"/>
      <c r="H7" s="10"/>
      <c r="I7" s="90">
        <v>1479</v>
      </c>
      <c r="J7" s="124">
        <v>1377</v>
      </c>
      <c r="K7" s="90">
        <v>6878</v>
      </c>
      <c r="L7" s="124">
        <v>6527</v>
      </c>
      <c r="M7" s="67">
        <v>7019</v>
      </c>
      <c r="N7" s="67">
        <v>9840</v>
      </c>
    </row>
    <row r="8" spans="1:14" ht="15" customHeight="1" thickBot="1" thickTop="1">
      <c r="A8" s="24" t="s">
        <v>117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-1412</v>
      </c>
      <c r="J8" s="166">
        <v>-1342</v>
      </c>
      <c r="K8" s="89">
        <v>-6320</v>
      </c>
      <c r="L8" s="166">
        <v>-5881.188</v>
      </c>
      <c r="M8" s="62">
        <v>-6534</v>
      </c>
      <c r="N8" s="62">
        <v>-8331.2</v>
      </c>
    </row>
    <row r="9" spans="1:14" ht="15" customHeight="1" thickBot="1" thickTop="1">
      <c r="A9" s="24" t="s">
        <v>118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-38</v>
      </c>
      <c r="J9" s="166">
        <v>-20</v>
      </c>
      <c r="K9" s="89">
        <v>-47</v>
      </c>
      <c r="L9" s="166">
        <v>-81</v>
      </c>
      <c r="M9" s="62">
        <v>-6</v>
      </c>
      <c r="N9" s="62">
        <v>-121</v>
      </c>
    </row>
    <row r="10" spans="1:14" ht="15" customHeight="1" thickBot="1" thickTop="1">
      <c r="A10" s="24" t="s">
        <v>119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</row>
    <row r="11" spans="1:14" ht="15" customHeight="1" thickBot="1" thickTop="1">
      <c r="A11" s="24" t="s">
        <v>120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</row>
    <row r="12" spans="1:14" ht="15" customHeight="1" thickBot="1" thickTop="1">
      <c r="A12" s="24" t="s">
        <v>22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29</v>
      </c>
      <c r="J12" s="124">
        <f t="shared" si="0"/>
        <v>15</v>
      </c>
      <c r="K12" s="90">
        <f t="shared" si="0"/>
        <v>511</v>
      </c>
      <c r="L12" s="124">
        <f t="shared" si="0"/>
        <v>564.8119999999999</v>
      </c>
      <c r="M12" s="67">
        <f t="shared" si="0"/>
        <v>479</v>
      </c>
      <c r="N12" s="67">
        <f t="shared" si="0"/>
        <v>1387.7999999999993</v>
      </c>
    </row>
    <row r="13" spans="1:14" ht="15" customHeight="1" thickBot="1" thickTop="1">
      <c r="A13" s="24" t="s">
        <v>121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-36.973</v>
      </c>
      <c r="J13" s="165">
        <v>-39</v>
      </c>
      <c r="K13" s="88">
        <v>-163</v>
      </c>
      <c r="L13" s="165">
        <v>-163.935</v>
      </c>
      <c r="M13" s="64">
        <v>-214</v>
      </c>
      <c r="N13" s="64">
        <v>-215.387</v>
      </c>
    </row>
    <row r="14" spans="1:14" ht="15" customHeight="1" thickBot="1" thickTop="1">
      <c r="A14" s="24" t="s">
        <v>22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-7.972999999999999</v>
      </c>
      <c r="J14" s="124">
        <f t="shared" si="1"/>
        <v>-24</v>
      </c>
      <c r="K14" s="90">
        <f t="shared" si="1"/>
        <v>348</v>
      </c>
      <c r="L14" s="124">
        <f t="shared" si="1"/>
        <v>400.8769999999999</v>
      </c>
      <c r="M14" s="67">
        <f t="shared" si="1"/>
        <v>265</v>
      </c>
      <c r="N14" s="67">
        <f t="shared" si="1"/>
        <v>1172.4129999999993</v>
      </c>
    </row>
    <row r="15" spans="1:14" ht="15" customHeight="1" thickBot="1" thickTop="1">
      <c r="A15" s="24" t="s">
        <v>85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-0.027</v>
      </c>
      <c r="J15" s="166"/>
      <c r="K15" s="89">
        <v>-0.1</v>
      </c>
      <c r="L15" s="166">
        <v>-6.4</v>
      </c>
      <c r="M15" s="62">
        <v>-11</v>
      </c>
      <c r="N15" s="62">
        <v>-9.64</v>
      </c>
    </row>
    <row r="16" spans="1:14" ht="15" customHeight="1" thickBot="1" thickTop="1">
      <c r="A16" s="24" t="s">
        <v>122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>
        <v>-109.99000000000001</v>
      </c>
      <c r="M16" s="64"/>
      <c r="N16" s="64"/>
    </row>
    <row r="17" spans="1:14" ht="15" customHeight="1" thickBot="1" thickTop="1">
      <c r="A17" s="24" t="s">
        <v>22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-7.999999999999999</v>
      </c>
      <c r="J17" s="124">
        <f t="shared" si="2"/>
        <v>-24</v>
      </c>
      <c r="K17" s="90">
        <f t="shared" si="2"/>
        <v>347.9</v>
      </c>
      <c r="L17" s="124">
        <f t="shared" si="2"/>
        <v>284.4869999999999</v>
      </c>
      <c r="M17" s="67">
        <f t="shared" si="2"/>
        <v>254</v>
      </c>
      <c r="N17" s="67">
        <f t="shared" si="2"/>
        <v>1162.7729999999992</v>
      </c>
    </row>
    <row r="18" spans="1:14" ht="15" customHeight="1" thickBot="1" thickTop="1">
      <c r="A18" s="24" t="s">
        <v>123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</v>
      </c>
      <c r="J18" s="166">
        <v>1</v>
      </c>
      <c r="K18" s="89">
        <v>8</v>
      </c>
      <c r="L18" s="166">
        <v>9</v>
      </c>
      <c r="M18" s="62">
        <v>13</v>
      </c>
      <c r="N18" s="62">
        <v>22</v>
      </c>
    </row>
    <row r="19" spans="1:14" ht="15" customHeight="1" thickBot="1" thickTop="1">
      <c r="A19" s="24" t="s">
        <v>124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-40</v>
      </c>
      <c r="J19" s="165">
        <v>-39</v>
      </c>
      <c r="K19" s="88">
        <v>-170</v>
      </c>
      <c r="L19" s="165">
        <v>-181</v>
      </c>
      <c r="M19" s="64">
        <v>-148</v>
      </c>
      <c r="N19" s="64">
        <v>-195</v>
      </c>
    </row>
    <row r="20" spans="1:14" ht="15" customHeight="1" thickBot="1" thickTop="1">
      <c r="A20" s="24" t="s">
        <v>22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-47</v>
      </c>
      <c r="J20" s="124">
        <f t="shared" si="3"/>
        <v>-62</v>
      </c>
      <c r="K20" s="90">
        <f t="shared" si="3"/>
        <v>185.89999999999998</v>
      </c>
      <c r="L20" s="124">
        <f t="shared" si="3"/>
        <v>112.48699999999991</v>
      </c>
      <c r="M20" s="67">
        <f t="shared" si="3"/>
        <v>119</v>
      </c>
      <c r="N20" s="67">
        <f t="shared" si="3"/>
        <v>989.7729999999992</v>
      </c>
    </row>
    <row r="21" spans="1:14" ht="15" customHeight="1" thickBot="1" thickTop="1">
      <c r="A21" s="24" t="s">
        <v>5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1</v>
      </c>
      <c r="J21" s="166">
        <v>10</v>
      </c>
      <c r="K21" s="89">
        <v>-95</v>
      </c>
      <c r="L21" s="166">
        <v>-85</v>
      </c>
      <c r="M21" s="62">
        <v>-85</v>
      </c>
      <c r="N21" s="62">
        <v>-267</v>
      </c>
    </row>
    <row r="22" spans="1:14" ht="15" customHeight="1" thickBot="1" thickTop="1">
      <c r="A22" s="24">
        <v>898000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</row>
    <row r="23" spans="1:14" ht="15" customHeight="1" thickBot="1" thickTop="1">
      <c r="A23" s="24" t="s">
        <v>22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-46</v>
      </c>
      <c r="J23" s="124">
        <f t="shared" si="4"/>
        <v>-52</v>
      </c>
      <c r="K23" s="90">
        <f t="shared" si="4"/>
        <v>90.89999999999998</v>
      </c>
      <c r="L23" s="124">
        <f t="shared" si="4"/>
        <v>27.48699999999991</v>
      </c>
      <c r="M23" s="67">
        <f t="shared" si="4"/>
        <v>34</v>
      </c>
      <c r="N23" s="67">
        <f t="shared" si="4"/>
        <v>722.7729999999992</v>
      </c>
    </row>
    <row r="24" spans="1:14" ht="15" customHeight="1" thickBot="1" thickTop="1">
      <c r="A24" s="24" t="s">
        <v>22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-46</v>
      </c>
      <c r="J24" s="166">
        <f t="shared" si="5"/>
        <v>-52</v>
      </c>
      <c r="K24" s="89">
        <f>K23-K25</f>
        <v>90.89999999999998</v>
      </c>
      <c r="L24" s="166">
        <f>L23-L25</f>
        <v>27.48699999999991</v>
      </c>
      <c r="M24" s="62">
        <f t="shared" si="5"/>
        <v>34</v>
      </c>
      <c r="N24" s="62">
        <f t="shared" si="5"/>
        <v>722.7729999999992</v>
      </c>
    </row>
    <row r="25" spans="1:14" ht="15" customHeight="1" thickBot="1" thickTop="1">
      <c r="A25" s="24">
        <v>-897500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s">
        <v>22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>
        <v>-897500</v>
      </c>
      <c r="C27" s="7"/>
      <c r="D27" s="7"/>
      <c r="E27" s="189" t="s">
        <v>142</v>
      </c>
      <c r="F27" s="190"/>
      <c r="G27" s="190"/>
      <c r="H27" s="190"/>
      <c r="I27" s="191">
        <v>-37.9</v>
      </c>
      <c r="J27" s="193">
        <v>-17</v>
      </c>
      <c r="K27" s="191">
        <v>-59</v>
      </c>
      <c r="L27" s="192">
        <v>47</v>
      </c>
      <c r="M27" s="192">
        <v>-46</v>
      </c>
      <c r="N27" s="192">
        <v>-116</v>
      </c>
    </row>
    <row r="28" spans="1:14" ht="15" customHeight="1" thickBot="1" thickTop="1">
      <c r="A28" s="24">
        <v>-897500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29.927</v>
      </c>
      <c r="J28" s="198">
        <f t="shared" si="6"/>
        <v>-7</v>
      </c>
      <c r="K28" s="196">
        <f t="shared" si="6"/>
        <v>407</v>
      </c>
      <c r="L28" s="197">
        <f t="shared" si="6"/>
        <v>353.8769999999999</v>
      </c>
      <c r="M28" s="197">
        <f t="shared" si="6"/>
        <v>311</v>
      </c>
      <c r="N28" s="197">
        <f t="shared" si="6"/>
        <v>1288.4129999999993</v>
      </c>
    </row>
    <row r="29" spans="1:14" ht="16.5" thickBot="1" thickTop="1">
      <c r="A29" s="24">
        <v>-897500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s">
        <v>22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/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73"/>
      <c r="L31" s="73"/>
      <c r="M31" s="93"/>
      <c r="N31" s="93"/>
    </row>
    <row r="32" spans="1:14" s="27" customFormat="1" ht="15" customHeight="1" thickBot="1">
      <c r="A32" s="25"/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</row>
    <row r="33" spans="1:14" ht="1.5" customHeight="1" thickBot="1" thickTop="1">
      <c r="A33" s="24">
        <v>0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s">
        <v>6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2584</v>
      </c>
      <c r="J34" s="166">
        <v>2576</v>
      </c>
      <c r="K34" s="89">
        <v>2591</v>
      </c>
      <c r="L34" s="166">
        <v>2591</v>
      </c>
      <c r="M34" s="62">
        <v>2922</v>
      </c>
      <c r="N34" s="62">
        <v>2972</v>
      </c>
    </row>
    <row r="35" spans="1:14" ht="15" customHeight="1" thickBot="1" thickTop="1">
      <c r="A35" s="24" t="s">
        <v>8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65</v>
      </c>
      <c r="J35" s="166">
        <v>60</v>
      </c>
      <c r="K35" s="89">
        <v>66</v>
      </c>
      <c r="L35" s="166">
        <v>61</v>
      </c>
      <c r="M35" s="62">
        <v>61</v>
      </c>
      <c r="N35" s="62">
        <v>74</v>
      </c>
    </row>
    <row r="36" spans="1:14" ht="15" customHeight="1" thickBot="1" thickTop="1">
      <c r="A36" s="24" t="s">
        <v>9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1134</v>
      </c>
      <c r="J36" s="166">
        <v>1128</v>
      </c>
      <c r="K36" s="89">
        <v>1084</v>
      </c>
      <c r="L36" s="166">
        <v>1161</v>
      </c>
      <c r="M36" s="62">
        <v>1336</v>
      </c>
      <c r="N36" s="62">
        <v>1704</v>
      </c>
    </row>
    <row r="37" spans="1:14" ht="15" customHeight="1" thickBot="1" thickTop="1">
      <c r="A37" s="24" t="s">
        <v>10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36</v>
      </c>
      <c r="J37" s="166">
        <v>26</v>
      </c>
      <c r="K37" s="89">
        <v>36</v>
      </c>
      <c r="L37" s="166">
        <v>26</v>
      </c>
      <c r="M37" s="62">
        <v>25</v>
      </c>
      <c r="N37" s="62">
        <v>7</v>
      </c>
    </row>
    <row r="38" spans="1:14" ht="15" customHeight="1" thickBot="1" thickTop="1">
      <c r="A38" s="24" t="s">
        <v>125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236</v>
      </c>
      <c r="J38" s="165">
        <v>383</v>
      </c>
      <c r="K38" s="88">
        <v>320</v>
      </c>
      <c r="L38" s="165">
        <v>370</v>
      </c>
      <c r="M38" s="64">
        <v>454</v>
      </c>
      <c r="N38" s="64">
        <v>392</v>
      </c>
    </row>
    <row r="39" spans="1:14" ht="15" customHeight="1" thickBot="1" thickTop="1">
      <c r="A39" s="24" t="s">
        <v>22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4055</v>
      </c>
      <c r="J39" s="150">
        <f t="shared" si="8"/>
        <v>4173</v>
      </c>
      <c r="K39" s="90">
        <f t="shared" si="8"/>
        <v>4097</v>
      </c>
      <c r="L39" s="124">
        <f t="shared" si="8"/>
        <v>4209</v>
      </c>
      <c r="M39" s="67">
        <f t="shared" si="8"/>
        <v>4798</v>
      </c>
      <c r="N39" s="67">
        <f t="shared" si="8"/>
        <v>5149</v>
      </c>
    </row>
    <row r="40" spans="1:14" ht="15" customHeight="1" thickBot="1" thickTop="1">
      <c r="A40" s="24" t="s">
        <v>11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1060</v>
      </c>
      <c r="J40" s="166">
        <v>1144</v>
      </c>
      <c r="K40" s="89">
        <v>962</v>
      </c>
      <c r="L40" s="166">
        <v>1040</v>
      </c>
      <c r="M40" s="62">
        <v>896</v>
      </c>
      <c r="N40" s="62">
        <v>1645</v>
      </c>
    </row>
    <row r="41" spans="1:14" ht="15" customHeight="1" thickBot="1" thickTop="1">
      <c r="A41" s="24" t="s">
        <v>12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>
        <v>1</v>
      </c>
      <c r="J41" s="166">
        <v>21</v>
      </c>
      <c r="K41" s="89">
        <v>8</v>
      </c>
      <c r="L41" s="166">
        <v>21</v>
      </c>
      <c r="M41" s="62">
        <v>3</v>
      </c>
      <c r="N41" s="62">
        <v>34</v>
      </c>
    </row>
    <row r="42" spans="1:14" ht="15" customHeight="1" thickBot="1" thickTop="1">
      <c r="A42" s="24" t="s">
        <v>126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1210</v>
      </c>
      <c r="J42" s="166">
        <v>1167</v>
      </c>
      <c r="K42" s="89">
        <v>1177</v>
      </c>
      <c r="L42" s="166">
        <v>1061</v>
      </c>
      <c r="M42" s="62">
        <v>1280</v>
      </c>
      <c r="N42" s="62">
        <v>1539</v>
      </c>
    </row>
    <row r="43" spans="1:14" ht="15" customHeight="1" thickBot="1" thickTop="1">
      <c r="A43" s="24" t="s">
        <v>13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187</v>
      </c>
      <c r="J43" s="166">
        <v>169</v>
      </c>
      <c r="K43" s="89">
        <v>235</v>
      </c>
      <c r="L43" s="166">
        <v>239</v>
      </c>
      <c r="M43" s="62">
        <v>248</v>
      </c>
      <c r="N43" s="62">
        <v>258</v>
      </c>
    </row>
    <row r="44" spans="1:14" ht="15" customHeight="1" thickBot="1" thickTop="1">
      <c r="A44" s="24">
        <v>182100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>
        <v>217</v>
      </c>
      <c r="N44" s="64"/>
    </row>
    <row r="45" spans="1:14" ht="15" customHeight="1" thickBot="1" thickTop="1">
      <c r="A45" s="24" t="s">
        <v>22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2458</v>
      </c>
      <c r="J45" s="151">
        <f t="shared" si="9"/>
        <v>2501</v>
      </c>
      <c r="K45" s="96">
        <f t="shared" si="9"/>
        <v>2382</v>
      </c>
      <c r="L45" s="138">
        <f t="shared" si="9"/>
        <v>2361</v>
      </c>
      <c r="M45" s="97">
        <f t="shared" si="9"/>
        <v>2644</v>
      </c>
      <c r="N45" s="97">
        <f t="shared" si="9"/>
        <v>3476</v>
      </c>
    </row>
    <row r="46" spans="1:14" ht="15" customHeight="1" thickBot="1" thickTop="1">
      <c r="A46" s="24" t="s">
        <v>22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6513</v>
      </c>
      <c r="J46" s="150">
        <f>J45+J39</f>
        <v>6674</v>
      </c>
      <c r="K46" s="90">
        <f>K39+K45</f>
        <v>6479</v>
      </c>
      <c r="L46" s="124">
        <f>L39+L45</f>
        <v>6570</v>
      </c>
      <c r="M46" s="67">
        <f>M39+M45</f>
        <v>7442</v>
      </c>
      <c r="N46" s="67">
        <f>N39+N45</f>
        <v>8625</v>
      </c>
    </row>
    <row r="47" spans="1:14" ht="15" customHeight="1" thickBot="1" thickTop="1">
      <c r="A47" s="24" t="s">
        <v>127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2652</v>
      </c>
      <c r="J47" s="166">
        <v>2680</v>
      </c>
      <c r="K47" s="89">
        <v>2699</v>
      </c>
      <c r="L47" s="166">
        <v>2755.487</v>
      </c>
      <c r="M47" s="62">
        <v>3003</v>
      </c>
      <c r="N47" s="62">
        <v>3345.773</v>
      </c>
    </row>
    <row r="48" spans="1:14" ht="15" customHeight="1" thickBot="1" thickTop="1">
      <c r="A48" s="24">
        <v>210500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s">
        <v>24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132</v>
      </c>
      <c r="J49" s="166">
        <v>128</v>
      </c>
      <c r="K49" s="89">
        <v>135</v>
      </c>
      <c r="L49" s="166">
        <v>130</v>
      </c>
      <c r="M49" s="62">
        <v>133</v>
      </c>
      <c r="N49" s="62">
        <v>116</v>
      </c>
    </row>
    <row r="50" spans="1:14" ht="15" customHeight="1" thickBot="1" thickTop="1">
      <c r="A50" s="24" t="s">
        <v>128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312</v>
      </c>
      <c r="J50" s="166">
        <v>402</v>
      </c>
      <c r="K50" s="89">
        <v>387</v>
      </c>
      <c r="L50" s="166">
        <v>395</v>
      </c>
      <c r="M50" s="62">
        <v>518</v>
      </c>
      <c r="N50" s="62">
        <v>511</v>
      </c>
    </row>
    <row r="51" spans="1:14" ht="15" customHeight="1" thickBot="1" thickTop="1">
      <c r="A51" s="24" t="s">
        <v>129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2024</v>
      </c>
      <c r="J51" s="166">
        <v>2186</v>
      </c>
      <c r="K51" s="89">
        <v>1890</v>
      </c>
      <c r="L51" s="166">
        <v>2012</v>
      </c>
      <c r="M51" s="62">
        <v>2565</v>
      </c>
      <c r="N51" s="62">
        <v>2957</v>
      </c>
    </row>
    <row r="52" spans="1:14" ht="15" customHeight="1" thickBot="1" thickTop="1">
      <c r="A52" s="24" t="s">
        <v>130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1393</v>
      </c>
      <c r="J52" s="166">
        <v>1278</v>
      </c>
      <c r="K52" s="89">
        <v>1368</v>
      </c>
      <c r="L52" s="166">
        <v>1277.513</v>
      </c>
      <c r="M52" s="62">
        <v>1223</v>
      </c>
      <c r="N52" s="62">
        <v>1695.227</v>
      </c>
    </row>
    <row r="53" spans="1:14" ht="15" customHeight="1" thickBot="1" thickTop="1">
      <c r="A53" s="24" t="s">
        <v>81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89"/>
      <c r="L53" s="166"/>
      <c r="M53" s="62"/>
      <c r="N53" s="62"/>
    </row>
    <row r="54" spans="1:14" ht="15" customHeight="1" thickBot="1" thickTop="1">
      <c r="A54" s="24">
        <v>299700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s">
        <v>22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6513</v>
      </c>
      <c r="J55" s="150">
        <f t="shared" si="10"/>
        <v>6674</v>
      </c>
      <c r="K55" s="90">
        <f t="shared" si="10"/>
        <v>6479</v>
      </c>
      <c r="L55" s="124">
        <f t="shared" si="10"/>
        <v>6570</v>
      </c>
      <c r="M55" s="67">
        <f t="shared" si="10"/>
        <v>7442</v>
      </c>
      <c r="N55" s="67">
        <f t="shared" si="10"/>
        <v>8625</v>
      </c>
    </row>
    <row r="56" spans="1:14" ht="15" customHeight="1" thickBot="1" thickTop="1">
      <c r="A56" s="24" t="s">
        <v>22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s">
        <v>22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/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73"/>
      <c r="L58" s="93"/>
      <c r="M58" s="93"/>
      <c r="N58" s="93"/>
    </row>
    <row r="59" spans="1:14" s="27" customFormat="1" ht="15" customHeight="1" thickBot="1">
      <c r="A59" s="25"/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24">
        <v>0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s">
        <v>131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-26</v>
      </c>
      <c r="J61" s="164">
        <v>-26</v>
      </c>
      <c r="K61" s="87">
        <v>304</v>
      </c>
      <c r="L61" s="164">
        <v>392</v>
      </c>
      <c r="M61" s="65">
        <v>136</v>
      </c>
      <c r="N61" s="65">
        <v>797.3</v>
      </c>
    </row>
    <row r="62" spans="1:14" ht="15" customHeight="1" thickBot="1" thickTop="1">
      <c r="A62" s="24" t="s">
        <v>14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-64</v>
      </c>
      <c r="J62" s="165">
        <v>-213</v>
      </c>
      <c r="K62" s="88">
        <v>41</v>
      </c>
      <c r="L62" s="165">
        <v>-1</v>
      </c>
      <c r="M62" s="64">
        <v>583</v>
      </c>
      <c r="N62" s="64">
        <v>-124</v>
      </c>
    </row>
    <row r="63" spans="1:15" ht="16.5" customHeight="1" thickBot="1" thickTop="1">
      <c r="A63" s="24" t="s">
        <v>22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-90</v>
      </c>
      <c r="J63" s="156">
        <f t="shared" si="12"/>
        <v>-239</v>
      </c>
      <c r="K63" s="90">
        <f t="shared" si="12"/>
        <v>345</v>
      </c>
      <c r="L63" s="124">
        <f t="shared" si="12"/>
        <v>391</v>
      </c>
      <c r="M63" s="67">
        <f t="shared" si="12"/>
        <v>719</v>
      </c>
      <c r="N63" s="67">
        <f t="shared" si="12"/>
        <v>673.3</v>
      </c>
      <c r="O63" s="157"/>
    </row>
    <row r="64" spans="1:14" ht="15" customHeight="1" thickBot="1" thickTop="1">
      <c r="A64" s="24" t="s">
        <v>15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-47</v>
      </c>
      <c r="J64" s="166">
        <v>-23</v>
      </c>
      <c r="K64" s="89">
        <v>-143</v>
      </c>
      <c r="L64" s="166">
        <v>-128</v>
      </c>
      <c r="M64" s="62">
        <v>-182</v>
      </c>
      <c r="N64" s="62">
        <v>-301</v>
      </c>
    </row>
    <row r="65" spans="1:14" ht="15" customHeight="1" thickBot="1" thickTop="1">
      <c r="A65" s="24" t="s">
        <v>16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2</v>
      </c>
      <c r="J65" s="165">
        <v>11</v>
      </c>
      <c r="K65" s="88">
        <v>29</v>
      </c>
      <c r="L65" s="165">
        <v>365</v>
      </c>
      <c r="M65" s="64">
        <v>24</v>
      </c>
      <c r="N65" s="64">
        <v>64</v>
      </c>
    </row>
    <row r="66" spans="1:15" s="53" customFormat="1" ht="16.5" customHeight="1" thickBot="1" thickTop="1">
      <c r="A66" s="56" t="s">
        <v>22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-135</v>
      </c>
      <c r="J66" s="156">
        <f t="shared" si="13"/>
        <v>-251</v>
      </c>
      <c r="K66" s="90">
        <f t="shared" si="13"/>
        <v>231</v>
      </c>
      <c r="L66" s="167">
        <f t="shared" si="13"/>
        <v>628</v>
      </c>
      <c r="M66" s="156">
        <f t="shared" si="13"/>
        <v>561</v>
      </c>
      <c r="N66" s="67">
        <f t="shared" si="13"/>
        <v>436.29999999999995</v>
      </c>
      <c r="O66" s="67"/>
    </row>
    <row r="67" spans="1:14" ht="15" customHeight="1" thickBot="1" thickTop="1">
      <c r="A67" s="24" t="s">
        <v>132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>
        <v>-50</v>
      </c>
      <c r="J67" s="165"/>
      <c r="K67" s="88">
        <v>-29</v>
      </c>
      <c r="L67" s="165">
        <v>4</v>
      </c>
      <c r="M67" s="64">
        <v>-30</v>
      </c>
      <c r="N67" s="64">
        <v>-181</v>
      </c>
    </row>
    <row r="68" spans="1:15" ht="16.5" customHeight="1" thickBot="1" thickTop="1">
      <c r="A68" s="24" t="s">
        <v>22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-185</v>
      </c>
      <c r="J68" s="156">
        <f t="shared" si="14"/>
        <v>-251</v>
      </c>
      <c r="K68" s="90">
        <f t="shared" si="14"/>
        <v>202</v>
      </c>
      <c r="L68" s="124">
        <f t="shared" si="14"/>
        <v>632</v>
      </c>
      <c r="M68" s="67">
        <f t="shared" si="14"/>
        <v>531</v>
      </c>
      <c r="N68" s="67">
        <f t="shared" si="14"/>
        <v>255.29999999999995</v>
      </c>
      <c r="O68" s="157"/>
    </row>
    <row r="69" spans="1:14" ht="15" customHeight="1" thickBot="1" thickTop="1">
      <c r="A69" s="24" t="s">
        <v>82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137</v>
      </c>
      <c r="J69" s="166">
        <v>182</v>
      </c>
      <c r="K69" s="89">
        <v>-127</v>
      </c>
      <c r="L69" s="166">
        <v>-623</v>
      </c>
      <c r="M69" s="62">
        <v>-340</v>
      </c>
      <c r="N69" s="62">
        <v>351</v>
      </c>
    </row>
    <row r="70" spans="1:14" ht="15" customHeight="1" thickBot="1" thickTop="1">
      <c r="A70" s="24">
        <v>913900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</row>
    <row r="71" spans="1:14" ht="15" customHeight="1" thickBot="1" thickTop="1">
      <c r="A71" s="24" t="s">
        <v>17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>
        <v>-75</v>
      </c>
      <c r="L71" s="166"/>
      <c r="M71" s="62">
        <v>-206</v>
      </c>
      <c r="N71" s="62">
        <v>-413</v>
      </c>
    </row>
    <row r="72" spans="1:14" ht="15" customHeight="1" thickBot="1" thickTop="1">
      <c r="A72" s="24" t="s">
        <v>133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>
        <v>7</v>
      </c>
      <c r="M72" s="64">
        <v>5</v>
      </c>
      <c r="N72" s="64">
        <v>-334</v>
      </c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137</v>
      </c>
      <c r="J73" s="165">
        <f t="shared" si="15"/>
        <v>182</v>
      </c>
      <c r="K73" s="91">
        <f t="shared" si="15"/>
        <v>-202</v>
      </c>
      <c r="L73" s="168">
        <f t="shared" si="15"/>
        <v>-616</v>
      </c>
      <c r="M73" s="66">
        <f t="shared" si="15"/>
        <v>-541</v>
      </c>
      <c r="N73" s="66">
        <f t="shared" si="15"/>
        <v>-396</v>
      </c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-48</v>
      </c>
      <c r="J74" s="156">
        <f t="shared" si="16"/>
        <v>-69</v>
      </c>
      <c r="K74" s="90">
        <f t="shared" si="16"/>
        <v>0</v>
      </c>
      <c r="L74" s="124">
        <f t="shared" si="16"/>
        <v>16</v>
      </c>
      <c r="M74" s="67">
        <f t="shared" si="16"/>
        <v>-10</v>
      </c>
      <c r="N74" s="67">
        <f t="shared" si="16"/>
        <v>-140.70000000000005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>
        <f>IF(M$5=0,"",M$5)</f>
      </c>
      <c r="N78" s="77">
        <f>IF(N$5=0,"",N$5)</f>
      </c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-0.5390804597701149</v>
      </c>
      <c r="J80" s="123">
        <f>IF(J7=0,"",IF(J14=0,"",(J14/J7))*100)</f>
        <v>-1.7429193899782136</v>
      </c>
      <c r="K80" s="120">
        <f>IF(K14=0,"-",IF(K7=0,"-",K14/K7))*100</f>
        <v>5.059610351846467</v>
      </c>
      <c r="L80" s="174">
        <f>IF(L14=0,"-",IF(L7=0,"-",L14/L7))*100</f>
        <v>6.141826260150144</v>
      </c>
      <c r="M80" s="68">
        <f>IF(M14=0,"-",IF(M7=0,"-",M14/M7)*100)</f>
        <v>3.775466590682433</v>
      </c>
      <c r="N80" s="68">
        <f>IF(N14=0,"-",IF(N7=0,"-",N14/N7)*100)</f>
        <v>11.914766260162594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-3.1778228532792427</v>
      </c>
      <c r="J81" s="123">
        <f t="shared" si="18"/>
        <v>-4.502541757443718</v>
      </c>
      <c r="K81" s="82">
        <f t="shared" si="18"/>
        <v>2.702820587380052</v>
      </c>
      <c r="L81" s="123">
        <f t="shared" si="18"/>
        <v>1.7234104489045488</v>
      </c>
      <c r="M81" s="68">
        <f t="shared" si="18"/>
        <v>1.6953982048724887</v>
      </c>
      <c r="N81" s="68">
        <f t="shared" si="18"/>
        <v>10.058668699186985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3.333035719032788</v>
      </c>
      <c r="L82" s="123">
        <f>IF((L47=0),"-",(L24/((L47+M47)/2)*100))</f>
        <v>0.954660486339551</v>
      </c>
      <c r="M82" s="68">
        <f>IF((M47=0),"-",(M24/((M47+N47)/2)*100))</f>
        <v>1.071073103416991</v>
      </c>
      <c r="N82" s="68">
        <v>22.9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7.398024858319715</v>
      </c>
      <c r="L83" s="123">
        <f>IF((L47=0),"-",((L17+L18)/((L47+L48+L49+L51+M47+M48+M49+M51)/2)*100))</f>
        <v>5.538281077289615</v>
      </c>
      <c r="M83" s="69">
        <f>IF((M47=0),"-",((M17+M18)/((M47+M48+M49+M51+N47+N48+N49+N51)/2)*100))</f>
        <v>4.406023116109518</v>
      </c>
      <c r="N83" s="69">
        <v>19.7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40.7185628742515</v>
      </c>
      <c r="J84" s="125">
        <f t="shared" si="19"/>
        <v>40.155828588552595</v>
      </c>
      <c r="K84" s="86">
        <f t="shared" si="19"/>
        <v>41.65766321963266</v>
      </c>
      <c r="L84" s="125">
        <f t="shared" si="19"/>
        <v>41.940441400304415</v>
      </c>
      <c r="M84" s="115">
        <f t="shared" si="19"/>
        <v>40.352055898951896</v>
      </c>
      <c r="N84" s="115">
        <f t="shared" si="19"/>
        <v>38.79157101449275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1932</v>
      </c>
      <c r="J85" s="126">
        <f t="shared" si="20"/>
        <v>2098</v>
      </c>
      <c r="K85" s="83">
        <f t="shared" si="20"/>
        <v>1746</v>
      </c>
      <c r="L85" s="126">
        <f t="shared" si="20"/>
        <v>1856</v>
      </c>
      <c r="M85" s="1">
        <f t="shared" si="20"/>
        <v>2422</v>
      </c>
      <c r="N85" s="1">
        <f t="shared" si="20"/>
        <v>2774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0.8129713423831071</v>
      </c>
      <c r="J86" s="127">
        <f t="shared" si="21"/>
        <v>0.8634328358208955</v>
      </c>
      <c r="K86" s="84">
        <f t="shared" si="21"/>
        <v>0.7502778806965543</v>
      </c>
      <c r="L86" s="127">
        <f t="shared" si="21"/>
        <v>0.7773580495934113</v>
      </c>
      <c r="M86" s="2">
        <f t="shared" si="21"/>
        <v>0.8984348984348984</v>
      </c>
      <c r="N86" s="2">
        <f t="shared" si="21"/>
        <v>0.9184723530257431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4484</v>
      </c>
      <c r="L87" s="175">
        <v>4454</v>
      </c>
      <c r="M87" s="28">
        <v>4586</v>
      </c>
      <c r="N87" s="28">
        <v>5389</v>
      </c>
    </row>
    <row r="88" spans="3:15" ht="15" customHeight="1">
      <c r="C88" s="3" t="s">
        <v>0</v>
      </c>
      <c r="D88" s="3"/>
      <c r="E88" s="5"/>
      <c r="F88" s="5"/>
      <c r="G88" s="5"/>
      <c r="H88" s="5"/>
      <c r="I88" s="144"/>
      <c r="J88" s="144"/>
      <c r="K88" s="5"/>
      <c r="L88" s="5"/>
      <c r="M88" s="5"/>
      <c r="N88" s="5"/>
      <c r="O88" s="9"/>
    </row>
    <row r="89" spans="3:14" ht="15">
      <c r="C89" s="3"/>
      <c r="D89" s="3"/>
      <c r="E89" s="5"/>
      <c r="F89" s="145"/>
      <c r="G89" s="145"/>
      <c r="H89" s="145"/>
      <c r="I89" s="145"/>
      <c r="J89" s="145"/>
      <c r="K89" s="146"/>
      <c r="L89" s="146"/>
      <c r="M89" s="146"/>
      <c r="N89" s="146"/>
    </row>
    <row r="90" spans="3:14" ht="15">
      <c r="C90" s="3"/>
      <c r="D90" s="3"/>
      <c r="E90" s="14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7:F87"/>
    <mergeCell ref="E83:F83"/>
    <mergeCell ref="E67:F67"/>
    <mergeCell ref="E68:F68"/>
    <mergeCell ref="E69:F69"/>
    <mergeCell ref="E85:F85"/>
    <mergeCell ref="E86:F86"/>
    <mergeCell ref="E80:F80"/>
    <mergeCell ref="E81:F81"/>
    <mergeCell ref="E82:F82"/>
    <mergeCell ref="E72:F72"/>
    <mergeCell ref="E84:F84"/>
    <mergeCell ref="E71:F71"/>
    <mergeCell ref="E1:N1"/>
    <mergeCell ref="E61:F61"/>
    <mergeCell ref="E62:F62"/>
    <mergeCell ref="E63:F63"/>
    <mergeCell ref="E64:F64"/>
    <mergeCell ref="E74:F74"/>
    <mergeCell ref="E70:F70"/>
    <mergeCell ref="E65:F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1.00390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113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/>
      <c r="N5" s="77" t="s">
        <v>21</v>
      </c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285.79</v>
      </c>
      <c r="J7" s="124">
        <v>203.482</v>
      </c>
      <c r="K7" s="90">
        <v>1048.164</v>
      </c>
      <c r="L7" s="124">
        <v>901.9440000000001</v>
      </c>
      <c r="M7" s="67">
        <v>1085.106</v>
      </c>
      <c r="N7" s="67">
        <v>1023.6750000000001</v>
      </c>
      <c r="O7" s="48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-261.20599999999996</v>
      </c>
      <c r="J8" s="166">
        <v>-183.16899999999998</v>
      </c>
      <c r="K8" s="89">
        <v>-986.461</v>
      </c>
      <c r="L8" s="166">
        <v>-692.3520000000001</v>
      </c>
      <c r="M8" s="62">
        <v>-901.9820000000001</v>
      </c>
      <c r="N8" s="62">
        <v>-740.2310000000001</v>
      </c>
      <c r="O8" s="48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0.001000000000000334</v>
      </c>
      <c r="J9" s="166">
        <v>-0.9779999999999998</v>
      </c>
      <c r="K9" s="89">
        <v>-0.9070000000000036</v>
      </c>
      <c r="L9" s="166">
        <v>-81.268</v>
      </c>
      <c r="M9" s="62">
        <v>-39.501</v>
      </c>
      <c r="N9" s="62">
        <v>-108.352</v>
      </c>
      <c r="O9" s="48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48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48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24.58500000000006</v>
      </c>
      <c r="J12" s="124">
        <f t="shared" si="0"/>
        <v>19.335000000000015</v>
      </c>
      <c r="K12" s="90">
        <f t="shared" si="0"/>
        <v>60.79599999999997</v>
      </c>
      <c r="L12" s="124">
        <f t="shared" si="0"/>
        <v>128.32399999999998</v>
      </c>
      <c r="M12" s="67">
        <f t="shared" si="0"/>
        <v>143.6229999999999</v>
      </c>
      <c r="N12" s="67">
        <f t="shared" si="0"/>
        <v>175.09199999999996</v>
      </c>
      <c r="O12" s="48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-3.874</v>
      </c>
      <c r="J13" s="165">
        <v>-3.8000000000000003</v>
      </c>
      <c r="K13" s="88">
        <v>-15.994</v>
      </c>
      <c r="L13" s="165">
        <v>-16.506</v>
      </c>
      <c r="M13" s="64">
        <v>-15.918</v>
      </c>
      <c r="N13" s="64">
        <v>-7.864000000000001</v>
      </c>
      <c r="O13" s="48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20.711000000000062</v>
      </c>
      <c r="J14" s="124">
        <f t="shared" si="1"/>
        <v>15.535000000000014</v>
      </c>
      <c r="K14" s="90">
        <f t="shared" si="1"/>
        <v>44.80199999999997</v>
      </c>
      <c r="L14" s="124">
        <f t="shared" si="1"/>
        <v>111.81799999999998</v>
      </c>
      <c r="M14" s="67">
        <f t="shared" si="1"/>
        <v>127.7049999999999</v>
      </c>
      <c r="N14" s="67">
        <f t="shared" si="1"/>
        <v>167.22799999999995</v>
      </c>
      <c r="O14" s="48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-1.936</v>
      </c>
      <c r="J15" s="166">
        <v>-1.73</v>
      </c>
      <c r="K15" s="89">
        <v>-7.722</v>
      </c>
      <c r="L15" s="166">
        <v>-7.205</v>
      </c>
      <c r="M15" s="62">
        <v>-7.763000000000001</v>
      </c>
      <c r="N15" s="62">
        <v>-2.4890000000000003</v>
      </c>
      <c r="O15" s="48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48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18.775000000000063</v>
      </c>
      <c r="J17" s="124">
        <f t="shared" si="2"/>
        <v>13.805000000000014</v>
      </c>
      <c r="K17" s="90">
        <f t="shared" si="2"/>
        <v>37.07999999999997</v>
      </c>
      <c r="L17" s="124">
        <f t="shared" si="2"/>
        <v>104.61299999999999</v>
      </c>
      <c r="M17" s="67">
        <f t="shared" si="2"/>
        <v>119.9419999999999</v>
      </c>
      <c r="N17" s="67">
        <f t="shared" si="2"/>
        <v>164.73899999999995</v>
      </c>
      <c r="O17" s="48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2.23</v>
      </c>
      <c r="J18" s="166">
        <v>4.138999999999999</v>
      </c>
      <c r="K18" s="89">
        <v>3.299</v>
      </c>
      <c r="L18" s="166">
        <v>0.435</v>
      </c>
      <c r="M18" s="62">
        <v>1.368</v>
      </c>
      <c r="N18" s="62">
        <v>22.477</v>
      </c>
      <c r="O18" s="48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-8.26</v>
      </c>
      <c r="J19" s="165">
        <v>-8.461</v>
      </c>
      <c r="K19" s="88">
        <v>-33.385999999999996</v>
      </c>
      <c r="L19" s="165">
        <v>-34.193000000000005</v>
      </c>
      <c r="M19" s="64">
        <v>-36.621</v>
      </c>
      <c r="N19" s="64">
        <v>-72.557</v>
      </c>
      <c r="O19" s="48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12.745000000000063</v>
      </c>
      <c r="J20" s="124">
        <f t="shared" si="3"/>
        <v>9.483000000000013</v>
      </c>
      <c r="K20" s="90">
        <f t="shared" si="3"/>
        <v>6.992999999999974</v>
      </c>
      <c r="L20" s="124">
        <f t="shared" si="3"/>
        <v>70.85499999999999</v>
      </c>
      <c r="M20" s="67">
        <f t="shared" si="3"/>
        <v>84.68899999999988</v>
      </c>
      <c r="N20" s="67">
        <f t="shared" si="3"/>
        <v>114.65899999999995</v>
      </c>
      <c r="O20" s="48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-2.199</v>
      </c>
      <c r="J21" s="166">
        <v>-3.415</v>
      </c>
      <c r="K21" s="89">
        <v>-6.8100000000000005</v>
      </c>
      <c r="L21" s="166">
        <v>-26.407</v>
      </c>
      <c r="M21" s="62">
        <v>-42.17400000000001</v>
      </c>
      <c r="N21" s="62">
        <v>-44.012</v>
      </c>
      <c r="O21" s="48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  <c r="O22" s="48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10.546000000000063</v>
      </c>
      <c r="J23" s="124">
        <f t="shared" si="4"/>
        <v>6.068000000000013</v>
      </c>
      <c r="K23" s="90">
        <f t="shared" si="4"/>
        <v>0.18299999999997318</v>
      </c>
      <c r="L23" s="124">
        <f t="shared" si="4"/>
        <v>44.44799999999999</v>
      </c>
      <c r="M23" s="67">
        <f t="shared" si="4"/>
        <v>42.51499999999987</v>
      </c>
      <c r="N23" s="67">
        <f t="shared" si="4"/>
        <v>70.64699999999995</v>
      </c>
      <c r="O23" s="48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10.546000000000063</v>
      </c>
      <c r="J24" s="166">
        <f t="shared" si="5"/>
        <v>6.068000000000013</v>
      </c>
      <c r="K24" s="89">
        <f>K23-K25</f>
        <v>0.18299999999997318</v>
      </c>
      <c r="L24" s="166">
        <f>L23-L25</f>
        <v>44.44799999999999</v>
      </c>
      <c r="M24" s="62">
        <f t="shared" si="5"/>
        <v>42.51499999999987</v>
      </c>
      <c r="N24" s="62">
        <f t="shared" si="5"/>
        <v>70.64699999999995</v>
      </c>
      <c r="O24" s="48"/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188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-1.3</v>
      </c>
      <c r="J27" s="193">
        <v>-1.1</v>
      </c>
      <c r="K27" s="191">
        <v>-58</v>
      </c>
      <c r="L27" s="192"/>
      <c r="M27" s="192"/>
      <c r="N27" s="192"/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22.011000000000063</v>
      </c>
      <c r="J28" s="198">
        <f t="shared" si="6"/>
        <v>16.635000000000016</v>
      </c>
      <c r="K28" s="196">
        <f t="shared" si="6"/>
        <v>102.80199999999996</v>
      </c>
      <c r="L28" s="197">
        <f t="shared" si="6"/>
        <v>111.81799999999998</v>
      </c>
      <c r="M28" s="197">
        <f t="shared" si="6"/>
        <v>127.7049999999999</v>
      </c>
      <c r="N28" s="197">
        <f t="shared" si="6"/>
        <v>167.22799999999995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>
        <f>IF(L$5=0,"",L$5)</f>
      </c>
      <c r="M32" s="94"/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1104.93</v>
      </c>
      <c r="J34" s="166">
        <v>961.096</v>
      </c>
      <c r="K34" s="89">
        <v>1116.851</v>
      </c>
      <c r="L34" s="166">
        <v>970.383</v>
      </c>
      <c r="M34" s="62">
        <v>975.1460000000001</v>
      </c>
      <c r="N34" s="62">
        <v>938.571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22.116</v>
      </c>
      <c r="J35" s="166">
        <v>30.498000000000005</v>
      </c>
      <c r="K35" s="89">
        <v>25.002999999999997</v>
      </c>
      <c r="L35" s="166">
        <v>22.447999999999997</v>
      </c>
      <c r="M35" s="62">
        <v>32.33700000000001</v>
      </c>
      <c r="N35" s="62">
        <v>39.725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104.03300000000002</v>
      </c>
      <c r="J36" s="166">
        <v>101.15699999999998</v>
      </c>
      <c r="K36" s="89">
        <v>105.832</v>
      </c>
      <c r="L36" s="166">
        <v>106.31700000000001</v>
      </c>
      <c r="M36" s="62">
        <v>123.51599999999999</v>
      </c>
      <c r="N36" s="62">
        <v>133.404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62"/>
      <c r="N37" s="6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15.84</v>
      </c>
      <c r="J38" s="165">
        <v>15.225999999999999</v>
      </c>
      <c r="K38" s="88">
        <v>14.899000000000001</v>
      </c>
      <c r="L38" s="165">
        <v>21.283</v>
      </c>
      <c r="M38" s="64">
        <v>36.705</v>
      </c>
      <c r="N38" s="64">
        <v>22.626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1246.919</v>
      </c>
      <c r="J39" s="150">
        <f t="shared" si="8"/>
        <v>1107.9769999999999</v>
      </c>
      <c r="K39" s="90">
        <f t="shared" si="8"/>
        <v>1262.585</v>
      </c>
      <c r="L39" s="124">
        <f t="shared" si="8"/>
        <v>1120.431</v>
      </c>
      <c r="M39" s="67">
        <f t="shared" si="8"/>
        <v>1167.704</v>
      </c>
      <c r="N39" s="67">
        <f t="shared" si="8"/>
        <v>1134.326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198.632</v>
      </c>
      <c r="J40" s="166">
        <v>103.43499999999999</v>
      </c>
      <c r="K40" s="89">
        <v>170.318</v>
      </c>
      <c r="L40" s="166">
        <v>94.29899999999999</v>
      </c>
      <c r="M40" s="62">
        <v>113.515</v>
      </c>
      <c r="N40" s="62">
        <v>166.106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211.778</v>
      </c>
      <c r="J42" s="166">
        <v>130.829</v>
      </c>
      <c r="K42" s="89">
        <v>196.27299999999997</v>
      </c>
      <c r="L42" s="166">
        <v>124</v>
      </c>
      <c r="M42" s="62">
        <v>130.835</v>
      </c>
      <c r="N42" s="62">
        <v>185.168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37.328</v>
      </c>
      <c r="J43" s="166">
        <v>55.914</v>
      </c>
      <c r="K43" s="89">
        <v>80.443</v>
      </c>
      <c r="L43" s="166">
        <v>66.18</v>
      </c>
      <c r="M43" s="62">
        <v>86.52900000000001</v>
      </c>
      <c r="N43" s="62">
        <v>26.990000000000002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447.73799999999994</v>
      </c>
      <c r="J45" s="151">
        <f t="shared" si="9"/>
        <v>290.178</v>
      </c>
      <c r="K45" s="96">
        <f t="shared" si="9"/>
        <v>447.034</v>
      </c>
      <c r="L45" s="138">
        <f t="shared" si="9"/>
        <v>284.479</v>
      </c>
      <c r="M45" s="97">
        <f t="shared" si="9"/>
        <v>330.879</v>
      </c>
      <c r="N45" s="97">
        <f t="shared" si="9"/>
        <v>378.264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1694.6570000000002</v>
      </c>
      <c r="J46" s="150">
        <f>J45+J39</f>
        <v>1398.1549999999997</v>
      </c>
      <c r="K46" s="90">
        <f>K39+K45</f>
        <v>1709.6190000000001</v>
      </c>
      <c r="L46" s="124">
        <f>L39+L45</f>
        <v>1404.91</v>
      </c>
      <c r="M46" s="67">
        <f>M39+M45</f>
        <v>1498.583</v>
      </c>
      <c r="N46" s="67">
        <f>N39+N45</f>
        <v>1512.5900000000001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820.2570000000001</v>
      </c>
      <c r="J47" s="166">
        <v>687.83</v>
      </c>
      <c r="K47" s="89">
        <v>807.4730000000001</v>
      </c>
      <c r="L47" s="166">
        <v>695.4780000000002</v>
      </c>
      <c r="M47" s="62">
        <v>678.2730000000001</v>
      </c>
      <c r="N47" s="62">
        <v>591.9830000000001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89"/>
      <c r="L49" s="166"/>
      <c r="M49" s="62"/>
      <c r="N49" s="62"/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36.234</v>
      </c>
      <c r="J50" s="166">
        <v>9.706000000000001</v>
      </c>
      <c r="K50" s="89">
        <v>40.472</v>
      </c>
      <c r="L50" s="166">
        <v>11.253</v>
      </c>
      <c r="M50" s="62">
        <v>56.977000000000004</v>
      </c>
      <c r="N50" s="62">
        <v>11.648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630.266</v>
      </c>
      <c r="J51" s="166">
        <v>562.457</v>
      </c>
      <c r="K51" s="89">
        <v>650.527</v>
      </c>
      <c r="L51" s="166">
        <v>574.9190000000001</v>
      </c>
      <c r="M51" s="62">
        <v>639.2470000000001</v>
      </c>
      <c r="N51" s="62">
        <v>733.288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206.95</v>
      </c>
      <c r="J52" s="166">
        <v>136.35199999999998</v>
      </c>
      <c r="K52" s="89">
        <v>210.197</v>
      </c>
      <c r="L52" s="166">
        <v>121.45</v>
      </c>
      <c r="M52" s="62">
        <v>122.22600000000001</v>
      </c>
      <c r="N52" s="62">
        <v>174.07600000000002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0.95</v>
      </c>
      <c r="J53" s="166">
        <v>1.81</v>
      </c>
      <c r="K53" s="89">
        <v>0.95</v>
      </c>
      <c r="L53" s="166">
        <v>1.81</v>
      </c>
      <c r="M53" s="62">
        <v>1.86</v>
      </c>
      <c r="N53" s="62">
        <v>1.595</v>
      </c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1694.6570000000002</v>
      </c>
      <c r="J55" s="150">
        <f t="shared" si="10"/>
        <v>1398.1549999999997</v>
      </c>
      <c r="K55" s="90">
        <f t="shared" si="10"/>
        <v>1709.6190000000004</v>
      </c>
      <c r="L55" s="124">
        <f t="shared" si="10"/>
        <v>1404.9100000000003</v>
      </c>
      <c r="M55" s="67">
        <f t="shared" si="10"/>
        <v>1498.5830000000003</v>
      </c>
      <c r="N55" s="67">
        <f t="shared" si="10"/>
        <v>1512.5900000000001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8.792999999999997</v>
      </c>
      <c r="J61" s="164">
        <v>5.803000000000001</v>
      </c>
      <c r="K61" s="87">
        <v>41.667</v>
      </c>
      <c r="L61" s="164">
        <v>66.403</v>
      </c>
      <c r="M61" s="65">
        <v>57.009</v>
      </c>
      <c r="N61" s="65">
        <v>69.012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-54.827000000000005</v>
      </c>
      <c r="J62" s="165">
        <v>-6.120999999999997</v>
      </c>
      <c r="K62" s="88">
        <v>31.394000000000002</v>
      </c>
      <c r="L62" s="165">
        <v>6.975999999999999</v>
      </c>
      <c r="M62" s="64">
        <v>96.76100000000002</v>
      </c>
      <c r="N62" s="64">
        <v>-11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-46.034000000000006</v>
      </c>
      <c r="J63" s="156">
        <f t="shared" si="12"/>
        <v>-0.31799999999999606</v>
      </c>
      <c r="K63" s="90">
        <f t="shared" si="12"/>
        <v>73.061</v>
      </c>
      <c r="L63" s="124">
        <f t="shared" si="12"/>
        <v>73.379</v>
      </c>
      <c r="M63" s="67">
        <f t="shared" si="12"/>
        <v>153.77000000000004</v>
      </c>
      <c r="N63" s="67">
        <f t="shared" si="12"/>
        <v>58.012</v>
      </c>
      <c r="O63" s="15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-1.242</v>
      </c>
      <c r="J64" s="166">
        <v>-1.973</v>
      </c>
      <c r="K64" s="89">
        <v>-12.891</v>
      </c>
      <c r="L64" s="166">
        <v>-50.111000000000004</v>
      </c>
      <c r="M64" s="62">
        <v>-10.236</v>
      </c>
      <c r="N64" s="62">
        <v>-41</v>
      </c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/>
      <c r="L65" s="165"/>
      <c r="M65" s="64"/>
      <c r="N65" s="64"/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-47.276</v>
      </c>
      <c r="J66" s="156">
        <f t="shared" si="13"/>
        <v>-2.290999999999996</v>
      </c>
      <c r="K66" s="90">
        <f t="shared" si="13"/>
        <v>60.17000000000001</v>
      </c>
      <c r="L66" s="124">
        <f t="shared" si="13"/>
        <v>23.268</v>
      </c>
      <c r="M66" s="156">
        <f t="shared" si="13"/>
        <v>143.53400000000005</v>
      </c>
      <c r="N66" s="156">
        <f t="shared" si="13"/>
        <v>17.012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>
        <v>-4.274000000000001</v>
      </c>
      <c r="K67" s="88">
        <v>-220.946</v>
      </c>
      <c r="L67" s="165"/>
      <c r="M67" s="64"/>
      <c r="N67" s="64">
        <v>-172.71300000000002</v>
      </c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-47.276</v>
      </c>
      <c r="J68" s="156">
        <f t="shared" si="14"/>
        <v>-6.564999999999997</v>
      </c>
      <c r="K68" s="90">
        <f t="shared" si="14"/>
        <v>-160.77599999999998</v>
      </c>
      <c r="L68" s="124">
        <f t="shared" si="14"/>
        <v>23.268</v>
      </c>
      <c r="M68" s="67">
        <f t="shared" si="14"/>
        <v>143.53400000000005</v>
      </c>
      <c r="N68" s="67">
        <f t="shared" si="14"/>
        <v>-155.70100000000002</v>
      </c>
      <c r="O68" s="15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/>
      <c r="J69" s="166"/>
      <c r="K69" s="89">
        <v>36.592</v>
      </c>
      <c r="L69" s="166">
        <v>-50.96</v>
      </c>
      <c r="M69" s="62">
        <v>-89.256</v>
      </c>
      <c r="N69" s="62">
        <v>121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>
        <v>-2.686</v>
      </c>
      <c r="K71" s="89">
        <v>-2.686</v>
      </c>
      <c r="L71" s="166">
        <v>-33.664</v>
      </c>
      <c r="M71" s="62">
        <v>-24.321</v>
      </c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>
        <v>6.022</v>
      </c>
      <c r="J72" s="165">
        <v>3.644</v>
      </c>
      <c r="K72" s="88">
        <v>142.777</v>
      </c>
      <c r="L72" s="165">
        <v>45.677</v>
      </c>
      <c r="M72" s="64">
        <v>33</v>
      </c>
      <c r="N72" s="64">
        <v>18</v>
      </c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6.022</v>
      </c>
      <c r="J73" s="165">
        <f t="shared" si="15"/>
        <v>0.9580000000000002</v>
      </c>
      <c r="K73" s="91">
        <f t="shared" si="15"/>
        <v>176.683</v>
      </c>
      <c r="L73" s="168">
        <f t="shared" si="15"/>
        <v>-38.946999999999996</v>
      </c>
      <c r="M73" s="66">
        <f t="shared" si="15"/>
        <v>-80.577</v>
      </c>
      <c r="N73" s="66">
        <f t="shared" si="15"/>
        <v>139</v>
      </c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-41.254000000000005</v>
      </c>
      <c r="J74" s="156">
        <f t="shared" si="16"/>
        <v>-5.606999999999997</v>
      </c>
      <c r="K74" s="90">
        <f t="shared" si="16"/>
        <v>15.90700000000001</v>
      </c>
      <c r="L74" s="124">
        <f t="shared" si="16"/>
        <v>-15.678999999999995</v>
      </c>
      <c r="M74" s="67">
        <f t="shared" si="16"/>
        <v>62.95700000000005</v>
      </c>
      <c r="N74" s="67">
        <f t="shared" si="16"/>
        <v>-16.701000000000022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7.246929563665649</v>
      </c>
      <c r="J80" s="123">
        <f>IF(J7=0,"",IF(J14=0,"",(J14/J7))*100)</f>
        <v>7.634581928622685</v>
      </c>
      <c r="K80" s="120">
        <f>IF(K14=0,"-",IF(K7=0,"-",K14/K7))*100</f>
        <v>4.274331116123046</v>
      </c>
      <c r="L80" s="174">
        <f>IF(L14=0,"-",IF(L7=0,"-",L14/L7))*100</f>
        <v>12.397443743735751</v>
      </c>
      <c r="M80" s="68">
        <f>IF(M14=0,"-",IF(M7=0,"-",M14/M7)*100)</f>
        <v>11.768896310590845</v>
      </c>
      <c r="N80" s="68">
        <f>IF(N14=0,"-",IF(N7=0,"-",N14/N7)*100)</f>
        <v>16.33604415463892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4.4595682144232</v>
      </c>
      <c r="J81" s="123">
        <f t="shared" si="18"/>
        <v>4.660363078798131</v>
      </c>
      <c r="K81" s="82">
        <f t="shared" si="18"/>
        <v>0.6671665884346317</v>
      </c>
      <c r="L81" s="123">
        <f t="shared" si="18"/>
        <v>7.855809229841319</v>
      </c>
      <c r="M81" s="68">
        <f t="shared" si="18"/>
        <v>7.804675303610881</v>
      </c>
      <c r="N81" s="68">
        <f t="shared" si="18"/>
        <v>11.200722885681486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0.024352091319008156</v>
      </c>
      <c r="L82" s="123">
        <f>IF((L47=0),"-",(L24/((L47+M47)/2)*100))</f>
        <v>6.471041695329065</v>
      </c>
      <c r="M82" s="68">
        <f>IF((M47=0),"-",(M24/((M47+N47)/2)*100))</f>
        <v>6.693926263682259</v>
      </c>
      <c r="N82" s="68">
        <v>12.6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2.959906494546063</v>
      </c>
      <c r="L83" s="123">
        <f>IF((L47=0),"-",((L17+L18)/((L47+L48+L49+L51+M47+M48+M49+M51)/2)*100))</f>
        <v>8.118343826328276</v>
      </c>
      <c r="M83" s="69">
        <f>IF((M47=0),"-",((M17+M18)/((M47+M48+M49+M51+N47+N48+N49+N51)/2)*100))</f>
        <v>9.180445975485755</v>
      </c>
      <c r="N83" s="69">
        <v>15.4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48.40253809472949</v>
      </c>
      <c r="J84" s="125">
        <f t="shared" si="19"/>
        <v>49.195546988710134</v>
      </c>
      <c r="K84" s="86">
        <f t="shared" si="19"/>
        <v>47.23116671024362</v>
      </c>
      <c r="L84" s="125">
        <f t="shared" si="19"/>
        <v>49.50338455844147</v>
      </c>
      <c r="M84" s="115">
        <f t="shared" si="19"/>
        <v>45.26095651692298</v>
      </c>
      <c r="N84" s="115">
        <f t="shared" si="19"/>
        <v>39.13704308503957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592.938</v>
      </c>
      <c r="J85" s="126">
        <f t="shared" si="20"/>
        <v>506.543</v>
      </c>
      <c r="K85" s="83">
        <f t="shared" si="20"/>
        <v>570.0840000000001</v>
      </c>
      <c r="L85" s="126">
        <f t="shared" si="20"/>
        <v>508.7390000000001</v>
      </c>
      <c r="M85" s="1">
        <f t="shared" si="20"/>
        <v>552.7180000000001</v>
      </c>
      <c r="N85" s="1">
        <f t="shared" si="20"/>
        <v>706.298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0.7683762528085709</v>
      </c>
      <c r="J86" s="127">
        <f t="shared" si="21"/>
        <v>0.8177267638806099</v>
      </c>
      <c r="K86" s="84">
        <f t="shared" si="21"/>
        <v>0.8056331295287892</v>
      </c>
      <c r="L86" s="127">
        <f t="shared" si="21"/>
        <v>0.8266530357538268</v>
      </c>
      <c r="M86" s="2">
        <f t="shared" si="21"/>
        <v>0.9424626956992243</v>
      </c>
      <c r="N86" s="2">
        <f t="shared" si="21"/>
        <v>1.2386977328740858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630</v>
      </c>
      <c r="L87" s="175">
        <v>501</v>
      </c>
      <c r="M87" s="28">
        <v>591</v>
      </c>
      <c r="N87" s="28">
        <v>727</v>
      </c>
    </row>
    <row r="88" spans="3:14" ht="15" customHeight="1">
      <c r="C88" s="3" t="s">
        <v>0</v>
      </c>
      <c r="D88" s="3"/>
      <c r="E88" s="144" t="s">
        <v>153</v>
      </c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</row>
    <row r="90" spans="3:14" ht="15">
      <c r="C90" s="3"/>
      <c r="D90" s="3"/>
      <c r="E90" s="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6:F86"/>
    <mergeCell ref="E72:F72"/>
    <mergeCell ref="E74:F74"/>
    <mergeCell ref="E80:F80"/>
    <mergeCell ref="E65:F65"/>
    <mergeCell ref="E67:F67"/>
    <mergeCell ref="E68:F68"/>
    <mergeCell ref="E69:F69"/>
    <mergeCell ref="E70:F70"/>
    <mergeCell ref="E71:F71"/>
    <mergeCell ref="E83:F83"/>
    <mergeCell ref="E1:N1"/>
    <mergeCell ref="E61:F61"/>
    <mergeCell ref="E62:F62"/>
    <mergeCell ref="E63:F63"/>
    <mergeCell ref="E64:F64"/>
    <mergeCell ref="E87:F87"/>
    <mergeCell ref="E81:F81"/>
    <mergeCell ref="E82:F82"/>
    <mergeCell ref="E84:F84"/>
    <mergeCell ref="E85:F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0.140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20" width="9.140625" style="0" customWidth="1"/>
  </cols>
  <sheetData>
    <row r="1" spans="3:14" ht="18" customHeight="1">
      <c r="C1" s="5"/>
      <c r="D1" s="5"/>
      <c r="E1" s="212" t="s">
        <v>102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87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/>
      <c r="N5" s="77"/>
    </row>
    <row r="6" ht="1.5" customHeight="1"/>
    <row r="7" spans="1:14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262.269</v>
      </c>
      <c r="J7" s="124">
        <v>295.194</v>
      </c>
      <c r="K7" s="90">
        <v>1091.121</v>
      </c>
      <c r="L7" s="124">
        <v>1009.9200000000001</v>
      </c>
      <c r="M7" s="67">
        <v>988.9870000000001</v>
      </c>
      <c r="N7" s="67">
        <v>1288.91</v>
      </c>
    </row>
    <row r="8" spans="1:14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-203.513</v>
      </c>
      <c r="J8" s="166">
        <v>-226.76399999999998</v>
      </c>
      <c r="K8" s="89">
        <v>-836.7280000000001</v>
      </c>
      <c r="L8" s="166">
        <v>-803.8850000000001</v>
      </c>
      <c r="M8" s="62">
        <v>-884.515</v>
      </c>
      <c r="N8" s="62">
        <v>-1042.2259999999999</v>
      </c>
    </row>
    <row r="9" spans="1:14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/>
      <c r="J9" s="166"/>
      <c r="K9" s="89"/>
      <c r="L9" s="166"/>
      <c r="M9" s="62"/>
      <c r="N9" s="62"/>
    </row>
    <row r="10" spans="1:14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</row>
    <row r="11" spans="1:14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</row>
    <row r="12" spans="1:14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58.756</v>
      </c>
      <c r="J12" s="124">
        <f t="shared" si="0"/>
        <v>68.43000000000004</v>
      </c>
      <c r="K12" s="90">
        <f t="shared" si="0"/>
        <v>254.39300000000003</v>
      </c>
      <c r="L12" s="124">
        <f t="shared" si="0"/>
        <v>206.03499999999997</v>
      </c>
      <c r="M12" s="67">
        <f t="shared" si="0"/>
        <v>104.4720000000001</v>
      </c>
      <c r="N12" s="67">
        <f t="shared" si="0"/>
        <v>246.6840000000002</v>
      </c>
    </row>
    <row r="13" spans="1:14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-8.241</v>
      </c>
      <c r="J13" s="165">
        <v>-9.68</v>
      </c>
      <c r="K13" s="88">
        <v>-35.849000000000004</v>
      </c>
      <c r="L13" s="165">
        <v>-40.729</v>
      </c>
      <c r="M13" s="64">
        <v>-58.726</v>
      </c>
      <c r="N13" s="64">
        <v>-39.933</v>
      </c>
    </row>
    <row r="14" spans="1:14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50.515</v>
      </c>
      <c r="J14" s="124">
        <f t="shared" si="1"/>
        <v>58.750000000000036</v>
      </c>
      <c r="K14" s="90">
        <f t="shared" si="1"/>
        <v>218.54400000000004</v>
      </c>
      <c r="L14" s="124">
        <f t="shared" si="1"/>
        <v>165.30599999999998</v>
      </c>
      <c r="M14" s="67">
        <f t="shared" si="1"/>
        <v>45.746000000000095</v>
      </c>
      <c r="N14" s="67">
        <f t="shared" si="1"/>
        <v>206.7510000000002</v>
      </c>
    </row>
    <row r="15" spans="1:14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/>
      <c r="L15" s="166"/>
      <c r="M15" s="62"/>
      <c r="N15" s="62"/>
    </row>
    <row r="16" spans="1:14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</row>
    <row r="17" spans="1:14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50.515</v>
      </c>
      <c r="J17" s="124">
        <f t="shared" si="2"/>
        <v>58.750000000000036</v>
      </c>
      <c r="K17" s="90">
        <f t="shared" si="2"/>
        <v>218.54400000000004</v>
      </c>
      <c r="L17" s="124">
        <f t="shared" si="2"/>
        <v>165.30599999999998</v>
      </c>
      <c r="M17" s="67">
        <f t="shared" si="2"/>
        <v>45.746000000000095</v>
      </c>
      <c r="N17" s="67">
        <f t="shared" si="2"/>
        <v>206.7510000000002</v>
      </c>
    </row>
    <row r="18" spans="1:14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1.8399999999999999</v>
      </c>
      <c r="J18" s="166">
        <v>3.9429999999999996</v>
      </c>
      <c r="K18" s="89">
        <v>7.440999999999999</v>
      </c>
      <c r="L18" s="166">
        <v>25.029000000000003</v>
      </c>
      <c r="M18" s="62">
        <v>70.401</v>
      </c>
      <c r="N18" s="62">
        <v>8.352</v>
      </c>
    </row>
    <row r="19" spans="1:14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 t="s">
        <v>21</v>
      </c>
      <c r="I19" s="88">
        <v>-14.318</v>
      </c>
      <c r="J19" s="165">
        <v>-14.679000000000002</v>
      </c>
      <c r="K19" s="88">
        <v>-57.175</v>
      </c>
      <c r="L19" s="165">
        <v>-39.35</v>
      </c>
      <c r="M19" s="64">
        <v>-53.62200000000001</v>
      </c>
      <c r="N19" s="64">
        <v>-126.311</v>
      </c>
    </row>
    <row r="20" spans="1:14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38.037000000000006</v>
      </c>
      <c r="J20" s="124">
        <f t="shared" si="3"/>
        <v>48.01400000000003</v>
      </c>
      <c r="K20" s="90">
        <f t="shared" si="3"/>
        <v>168.81000000000006</v>
      </c>
      <c r="L20" s="124">
        <f t="shared" si="3"/>
        <v>150.98499999999999</v>
      </c>
      <c r="M20" s="67">
        <f t="shared" si="3"/>
        <v>62.525000000000084</v>
      </c>
      <c r="N20" s="67">
        <f t="shared" si="3"/>
        <v>88.7920000000002</v>
      </c>
    </row>
    <row r="21" spans="1:14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-3.798</v>
      </c>
      <c r="J21" s="166">
        <v>-5.5120000000000005</v>
      </c>
      <c r="K21" s="89">
        <v>-32.93000000000001</v>
      </c>
      <c r="L21" s="166">
        <v>-22.340000000000003</v>
      </c>
      <c r="M21" s="62">
        <v>-1.5190000000000001</v>
      </c>
      <c r="N21" s="62">
        <v>-9.29</v>
      </c>
    </row>
    <row r="22" spans="1:14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</row>
    <row r="23" spans="1:14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34.239000000000004</v>
      </c>
      <c r="J23" s="124">
        <f t="shared" si="4"/>
        <v>42.50200000000003</v>
      </c>
      <c r="K23" s="90">
        <f t="shared" si="4"/>
        <v>135.88000000000005</v>
      </c>
      <c r="L23" s="124">
        <f t="shared" si="4"/>
        <v>128.64499999999998</v>
      </c>
      <c r="M23" s="67">
        <f t="shared" si="4"/>
        <v>61.006000000000085</v>
      </c>
      <c r="N23" s="67">
        <f t="shared" si="4"/>
        <v>79.50200000000021</v>
      </c>
    </row>
    <row r="24" spans="1:14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34.239000000000004</v>
      </c>
      <c r="J24" s="166">
        <f t="shared" si="5"/>
        <v>42.50200000000003</v>
      </c>
      <c r="K24" s="89">
        <f>K23-K25</f>
        <v>135.88000000000005</v>
      </c>
      <c r="L24" s="166">
        <f>L23-L25</f>
        <v>128.64499999999998</v>
      </c>
      <c r="M24" s="62">
        <f t="shared" si="5"/>
        <v>61.006000000000085</v>
      </c>
      <c r="N24" s="62">
        <f t="shared" si="5"/>
        <v>79.50200000000021</v>
      </c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/>
      <c r="K27" s="191"/>
      <c r="L27" s="192"/>
      <c r="M27" s="192">
        <v>-57.878</v>
      </c>
      <c r="N27" s="192"/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50.515</v>
      </c>
      <c r="J28" s="198">
        <f t="shared" si="6"/>
        <v>58.750000000000036</v>
      </c>
      <c r="K28" s="196">
        <f t="shared" si="6"/>
        <v>218.54400000000004</v>
      </c>
      <c r="L28" s="197">
        <f t="shared" si="6"/>
        <v>165.30599999999998</v>
      </c>
      <c r="M28" s="197">
        <f t="shared" si="6"/>
        <v>103.6240000000001</v>
      </c>
      <c r="N28" s="197">
        <f t="shared" si="6"/>
        <v>206.7510000000002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>
        <f>IF(K$5=0,"",K$5)</f>
      </c>
      <c r="L32" s="94"/>
      <c r="M32" s="94">
        <f>IF(M$5=0,"",M$5)</f>
      </c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1388.337</v>
      </c>
      <c r="J34" s="166">
        <v>1388.337</v>
      </c>
      <c r="K34" s="89">
        <v>1388.337</v>
      </c>
      <c r="L34" s="166">
        <v>1388.337</v>
      </c>
      <c r="M34" s="62">
        <v>1388.346</v>
      </c>
      <c r="N34" s="62">
        <v>1388.337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24.680999999999997</v>
      </c>
      <c r="J35" s="166">
        <v>17.585000000000004</v>
      </c>
      <c r="K35" s="89">
        <v>21.532</v>
      </c>
      <c r="L35" s="166">
        <v>18.477</v>
      </c>
      <c r="M35" s="62">
        <v>24.169</v>
      </c>
      <c r="N35" s="62">
        <v>32.787000000000006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113.676</v>
      </c>
      <c r="J36" s="166">
        <v>127.14799999999998</v>
      </c>
      <c r="K36" s="89">
        <v>117.33600000000008</v>
      </c>
      <c r="L36" s="166">
        <v>133.327</v>
      </c>
      <c r="M36" s="62">
        <v>147.71500000000006</v>
      </c>
      <c r="N36" s="62">
        <v>184.71500000000003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1.154</v>
      </c>
      <c r="J37" s="166">
        <v>1.008</v>
      </c>
      <c r="K37" s="89">
        <v>0.921</v>
      </c>
      <c r="L37" s="166">
        <v>0.9700000000000001</v>
      </c>
      <c r="M37" s="62">
        <v>0.095</v>
      </c>
      <c r="N37" s="62">
        <v>0.219</v>
      </c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11.857</v>
      </c>
      <c r="J38" s="165">
        <v>9.376999999999999</v>
      </c>
      <c r="K38" s="88">
        <v>10.642</v>
      </c>
      <c r="L38" s="165">
        <v>13.812999999999999</v>
      </c>
      <c r="M38" s="64">
        <v>31.649</v>
      </c>
      <c r="N38" s="64">
        <v>21.321</v>
      </c>
    </row>
    <row r="39" spans="1:14" ht="15" customHeight="1" thickBot="1" thickTop="1">
      <c r="A39" s="24" t="e">
        <f>IF(#REF!="","",#REF!)</f>
        <v>#REF!</v>
      </c>
      <c r="B39" s="49"/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1539.705</v>
      </c>
      <c r="J39" s="150">
        <f t="shared" si="8"/>
        <v>1543.455</v>
      </c>
      <c r="K39" s="90">
        <f t="shared" si="8"/>
        <v>1538.768</v>
      </c>
      <c r="L39" s="124">
        <f t="shared" si="8"/>
        <v>1554.9240000000002</v>
      </c>
      <c r="M39" s="67">
        <f t="shared" si="8"/>
        <v>1591.9740000000002</v>
      </c>
      <c r="N39" s="67">
        <f t="shared" si="8"/>
        <v>1627.379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49.994</v>
      </c>
      <c r="J40" s="166">
        <v>60.855000000000004</v>
      </c>
      <c r="K40" s="89">
        <v>48.336999999999996</v>
      </c>
      <c r="L40" s="166">
        <v>59.17700000000001</v>
      </c>
      <c r="M40" s="62">
        <v>56.885000000000005</v>
      </c>
      <c r="N40" s="62">
        <v>87.96300000000001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>
        <v>0.915</v>
      </c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154.338</v>
      </c>
      <c r="J42" s="166">
        <v>185.853</v>
      </c>
      <c r="K42" s="89">
        <v>171.47799999999998</v>
      </c>
      <c r="L42" s="166">
        <v>166.632</v>
      </c>
      <c r="M42" s="62">
        <v>170.912</v>
      </c>
      <c r="N42" s="62">
        <v>201.61200000000002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39.98</v>
      </c>
      <c r="J43" s="166">
        <v>68.074</v>
      </c>
      <c r="K43" s="89">
        <v>95.69</v>
      </c>
      <c r="L43" s="166">
        <v>46.659</v>
      </c>
      <c r="M43" s="62">
        <v>33.419000000000004</v>
      </c>
      <c r="N43" s="62">
        <v>63.42100000000001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/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244.31199999999998</v>
      </c>
      <c r="J45" s="151">
        <f t="shared" si="9"/>
        <v>314.78200000000004</v>
      </c>
      <c r="K45" s="96">
        <f t="shared" si="9"/>
        <v>315.505</v>
      </c>
      <c r="L45" s="138">
        <f t="shared" si="9"/>
        <v>272.468</v>
      </c>
      <c r="M45" s="97">
        <f t="shared" si="9"/>
        <v>261.216</v>
      </c>
      <c r="N45" s="97">
        <f t="shared" si="9"/>
        <v>353.911</v>
      </c>
    </row>
    <row r="46" spans="1:14" ht="15" customHeight="1" thickBot="1" thickTop="1">
      <c r="A46" s="24" t="e">
        <f>IF(#REF!="","",#REF!)</f>
        <v>#REF!</v>
      </c>
      <c r="B46" s="49"/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1784.0169999999998</v>
      </c>
      <c r="J46" s="150">
        <f>J45+J39</f>
        <v>1858.237</v>
      </c>
      <c r="K46" s="90">
        <f>K39+K45</f>
        <v>1854.2730000000001</v>
      </c>
      <c r="L46" s="124">
        <f>L39+L45</f>
        <v>1827.3920000000003</v>
      </c>
      <c r="M46" s="67">
        <f>M39+M45</f>
        <v>1853.19</v>
      </c>
      <c r="N46" s="67">
        <f>N39+N45</f>
        <v>1981.29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 t="s">
        <v>83</v>
      </c>
      <c r="I47" s="89">
        <v>901.0249999999999</v>
      </c>
      <c r="J47" s="166">
        <v>1040.788</v>
      </c>
      <c r="K47" s="89">
        <v>916.832</v>
      </c>
      <c r="L47" s="166">
        <v>1005.594</v>
      </c>
      <c r="M47" s="62">
        <v>898.996</v>
      </c>
      <c r="N47" s="62">
        <v>809.2679999999999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11.609</v>
      </c>
      <c r="J49" s="166">
        <v>9.285</v>
      </c>
      <c r="K49" s="89">
        <v>11.448</v>
      </c>
      <c r="L49" s="166">
        <v>10.632</v>
      </c>
      <c r="M49" s="62">
        <v>6.368</v>
      </c>
      <c r="N49" s="62">
        <v>3.031</v>
      </c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9.543</v>
      </c>
      <c r="J50" s="166">
        <v>5.986000000000001</v>
      </c>
      <c r="K50" s="89">
        <v>6.415</v>
      </c>
      <c r="L50" s="166">
        <v>8.449000000000002</v>
      </c>
      <c r="M50" s="62">
        <v>7.119</v>
      </c>
      <c r="N50" s="62">
        <v>16.653000000000002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736.803</v>
      </c>
      <c r="J51" s="166">
        <v>667.243</v>
      </c>
      <c r="K51" s="89">
        <v>751.14</v>
      </c>
      <c r="L51" s="166">
        <v>664.3820000000001</v>
      </c>
      <c r="M51" s="62">
        <v>808.225</v>
      </c>
      <c r="N51" s="62">
        <v>961.696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125.037</v>
      </c>
      <c r="J52" s="166">
        <v>134.935</v>
      </c>
      <c r="K52" s="89">
        <v>168.438</v>
      </c>
      <c r="L52" s="166">
        <v>138.335</v>
      </c>
      <c r="M52" s="62">
        <v>132.482</v>
      </c>
      <c r="N52" s="62">
        <v>190.642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89"/>
      <c r="L53" s="166"/>
      <c r="M53" s="62"/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/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1784.017</v>
      </c>
      <c r="J55" s="150">
        <f t="shared" si="10"/>
        <v>1858.237</v>
      </c>
      <c r="K55" s="90">
        <f t="shared" si="10"/>
        <v>1854.2730000000001</v>
      </c>
      <c r="L55" s="124">
        <f t="shared" si="10"/>
        <v>1827.392</v>
      </c>
      <c r="M55" s="67">
        <f t="shared" si="10"/>
        <v>1853.19</v>
      </c>
      <c r="N55" s="67">
        <f t="shared" si="10"/>
        <v>1981.29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>
        <f>IF(K$5=0,"",K$5)</f>
      </c>
      <c r="L59" s="94"/>
      <c r="M59" s="94">
        <f>IF(M$5=0,"",M$5)</f>
      </c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33.356</v>
      </c>
      <c r="J61" s="164">
        <v>53.122</v>
      </c>
      <c r="K61" s="87">
        <v>185.12399999999997</v>
      </c>
      <c r="L61" s="164">
        <v>184.89499999999998</v>
      </c>
      <c r="M61" s="65">
        <v>49.30500000000002</v>
      </c>
      <c r="N61" s="65">
        <v>93.25300000000001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-15.847000000000001</v>
      </c>
      <c r="J62" s="165">
        <v>-30.927999999999997</v>
      </c>
      <c r="K62" s="88">
        <v>-1.5759999999999987</v>
      </c>
      <c r="L62" s="165">
        <v>4.586</v>
      </c>
      <c r="M62" s="64">
        <v>66.061</v>
      </c>
      <c r="N62" s="64">
        <v>23.524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17.509</v>
      </c>
      <c r="J63" s="156">
        <f t="shared" si="12"/>
        <v>22.194000000000003</v>
      </c>
      <c r="K63" s="90">
        <f t="shared" si="12"/>
        <v>183.54799999999997</v>
      </c>
      <c r="L63" s="124">
        <f t="shared" si="12"/>
        <v>189.481</v>
      </c>
      <c r="M63" s="67">
        <f t="shared" si="12"/>
        <v>115.36600000000003</v>
      </c>
      <c r="N63" s="67">
        <f t="shared" si="12"/>
        <v>116.77700000000002</v>
      </c>
      <c r="O63" s="15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-8.199</v>
      </c>
      <c r="J64" s="166">
        <v>-2.074</v>
      </c>
      <c r="K64" s="89">
        <v>-28.262999999999998</v>
      </c>
      <c r="L64" s="166">
        <v>-19.281</v>
      </c>
      <c r="M64" s="62">
        <v>-30.802</v>
      </c>
      <c r="N64" s="62">
        <v>-59.581</v>
      </c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>
        <v>6.512</v>
      </c>
      <c r="L65" s="165"/>
      <c r="M65" s="64">
        <v>3.987</v>
      </c>
      <c r="N65" s="64">
        <v>0.9049999999999999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9.31</v>
      </c>
      <c r="J66" s="156">
        <f t="shared" si="13"/>
        <v>20.120000000000005</v>
      </c>
      <c r="K66" s="90">
        <f t="shared" si="13"/>
        <v>161.79699999999997</v>
      </c>
      <c r="L66" s="124">
        <f t="shared" si="13"/>
        <v>170.2</v>
      </c>
      <c r="M66" s="156">
        <f t="shared" si="13"/>
        <v>88.55100000000002</v>
      </c>
      <c r="N66" s="156">
        <f t="shared" si="13"/>
        <v>58.10100000000001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/>
      <c r="N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9.31</v>
      </c>
      <c r="J68" s="156">
        <f t="shared" si="14"/>
        <v>20.120000000000005</v>
      </c>
      <c r="K68" s="90">
        <f t="shared" si="14"/>
        <v>161.79699999999997</v>
      </c>
      <c r="L68" s="124">
        <f t="shared" si="14"/>
        <v>170.2</v>
      </c>
      <c r="M68" s="67">
        <f t="shared" si="14"/>
        <v>88.55100000000002</v>
      </c>
      <c r="N68" s="67">
        <f t="shared" si="14"/>
        <v>58.10100000000001</v>
      </c>
      <c r="O68" s="15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-12.954</v>
      </c>
      <c r="J69" s="166">
        <v>-0.08</v>
      </c>
      <c r="K69" s="89">
        <v>85.61800000000005</v>
      </c>
      <c r="L69" s="166">
        <v>-158.786</v>
      </c>
      <c r="M69" s="62">
        <v>-119.92800000000001</v>
      </c>
      <c r="N69" s="62">
        <v>-111.09400000000001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>
        <v>-51.5</v>
      </c>
      <c r="J71" s="166"/>
      <c r="K71" s="89"/>
      <c r="L71" s="166"/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>
        <v>-198.101</v>
      </c>
      <c r="L72" s="165"/>
      <c r="M72" s="64"/>
      <c r="N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-64.45400000000001</v>
      </c>
      <c r="J73" s="165">
        <f t="shared" si="15"/>
        <v>-0.08</v>
      </c>
      <c r="K73" s="91">
        <f t="shared" si="15"/>
        <v>-112.48299999999995</v>
      </c>
      <c r="L73" s="168">
        <f t="shared" si="15"/>
        <v>-158.786</v>
      </c>
      <c r="M73" s="66">
        <f t="shared" si="15"/>
        <v>-119.92800000000001</v>
      </c>
      <c r="N73" s="66">
        <f t="shared" si="15"/>
        <v>-111.09400000000001</v>
      </c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-55.144000000000005</v>
      </c>
      <c r="J74" s="156">
        <f t="shared" si="16"/>
        <v>20.040000000000006</v>
      </c>
      <c r="K74" s="90">
        <f t="shared" si="16"/>
        <v>49.31400000000002</v>
      </c>
      <c r="L74" s="124">
        <f t="shared" si="16"/>
        <v>11.413999999999987</v>
      </c>
      <c r="M74" s="67">
        <f t="shared" si="16"/>
        <v>-31.376999999999995</v>
      </c>
      <c r="N74" s="67">
        <f t="shared" si="16"/>
        <v>-52.992999999999995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19.26075899172224</v>
      </c>
      <c r="J80" s="123">
        <f>IF(J7=0,"",IF(J14=0,"",(J14/J7))*100)</f>
        <v>19.90216603318497</v>
      </c>
      <c r="K80" s="120">
        <f>IF(K14=0,"-",IF(K7=0,"-",K14/K7))*100</f>
        <v>20.02930930666718</v>
      </c>
      <c r="L80" s="174">
        <f>IF(L14=0,"-",IF(L7=0,"-",L14/L7))*100</f>
        <v>16.368227186311785</v>
      </c>
      <c r="M80" s="68">
        <f>IF(M14=0,"-",IF(M7=0,"-",M14/M7)*100)</f>
        <v>4.625541083957634</v>
      </c>
      <c r="N80" s="68">
        <f>IF(N14=0,"-",IF(N7=0,"-",N14/N7)*100)</f>
        <v>16.04076312543158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14.503048396874965</v>
      </c>
      <c r="J81" s="123">
        <f t="shared" si="18"/>
        <v>16.265235743273927</v>
      </c>
      <c r="K81" s="82">
        <f t="shared" si="18"/>
        <v>15.471244710714949</v>
      </c>
      <c r="L81" s="123">
        <f t="shared" si="18"/>
        <v>14.950194074778198</v>
      </c>
      <c r="M81" s="68">
        <f t="shared" si="18"/>
        <v>6.322125568890195</v>
      </c>
      <c r="N81" s="68">
        <f t="shared" si="18"/>
        <v>6.8889216469730385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14.136304856467824</v>
      </c>
      <c r="L82" s="123">
        <f>IF((L47=0),"-",(L24/((L47+M47)/2)*100))</f>
        <v>13.508944182212442</v>
      </c>
      <c r="M82" s="68">
        <f>IF((M47=0),"-",(M24/((M47+N47)/2)*100))</f>
        <v>7.142455732837558</v>
      </c>
      <c r="N82" s="68">
        <v>10.2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13.451376000438092</v>
      </c>
      <c r="L83" s="123">
        <f>IF((L47=0),"-",((L17+L18)/((L47+L48+L49+L51+M47+M48+M49+M51)/2)*100))</f>
        <v>11.215318380164732</v>
      </c>
      <c r="M83" s="69">
        <f>IF((M47=0),"-",((M17+M18)/((M47+M48+M49+M51+N47+N48+N49+N51)/2)*100))</f>
        <v>6.6605994292897375</v>
      </c>
      <c r="N83" s="69">
        <v>12.1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50.505404376752004</v>
      </c>
      <c r="J84" s="125">
        <f t="shared" si="19"/>
        <v>56.00943259659559</v>
      </c>
      <c r="K84" s="86">
        <f t="shared" si="19"/>
        <v>49.44428355479479</v>
      </c>
      <c r="L84" s="125">
        <f t="shared" si="19"/>
        <v>55.02891552551395</v>
      </c>
      <c r="M84" s="115">
        <f t="shared" si="19"/>
        <v>48.51073014639621</v>
      </c>
      <c r="N84" s="115">
        <f t="shared" si="19"/>
        <v>40.84550974365186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707.278</v>
      </c>
      <c r="J85" s="126">
        <f t="shared" si="20"/>
        <v>607.446</v>
      </c>
      <c r="K85" s="83">
        <f t="shared" si="20"/>
        <v>665.9769999999999</v>
      </c>
      <c r="L85" s="126">
        <f t="shared" si="20"/>
        <v>627.385</v>
      </c>
      <c r="M85" s="1">
        <f t="shared" si="20"/>
        <v>781.0790000000001</v>
      </c>
      <c r="N85" s="1">
        <f t="shared" si="20"/>
        <v>900.1719999999999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0.8306229016952916</v>
      </c>
      <c r="J86" s="127">
        <f t="shared" si="21"/>
        <v>0.650015180805313</v>
      </c>
      <c r="K86" s="84">
        <f t="shared" si="21"/>
        <v>0.8317641618093609</v>
      </c>
      <c r="L86" s="127">
        <f t="shared" si="21"/>
        <v>0.6712589772810895</v>
      </c>
      <c r="M86" s="2">
        <f t="shared" si="21"/>
        <v>0.9061141540118088</v>
      </c>
      <c r="N86" s="2">
        <f t="shared" si="21"/>
        <v>1.1920982912953435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479</v>
      </c>
      <c r="L87" s="175">
        <v>471</v>
      </c>
      <c r="M87" s="28">
        <v>457</v>
      </c>
      <c r="N87" s="28">
        <v>633</v>
      </c>
    </row>
    <row r="88" spans="3:14" ht="15" customHeight="1">
      <c r="C88" s="3" t="s">
        <v>0</v>
      </c>
      <c r="D88" s="3"/>
      <c r="E88" s="5" t="s">
        <v>139</v>
      </c>
      <c r="F88" s="5"/>
      <c r="G88" s="5"/>
      <c r="H88" s="5"/>
      <c r="I88" s="144"/>
      <c r="J88" s="144"/>
      <c r="K88" s="5"/>
      <c r="L88" s="5"/>
      <c r="M88" s="5"/>
      <c r="N88" s="5"/>
    </row>
    <row r="89" spans="3:14" ht="15" customHeight="1">
      <c r="C89" s="3"/>
      <c r="D89" s="3"/>
      <c r="E89" s="5" t="s">
        <v>154</v>
      </c>
      <c r="F89" s="5"/>
      <c r="G89" s="5"/>
      <c r="H89" s="5"/>
      <c r="I89" s="145"/>
      <c r="J89" s="145"/>
      <c r="K89" s="5"/>
      <c r="L89" s="5"/>
      <c r="M89" s="5"/>
      <c r="N89" s="5"/>
    </row>
    <row r="90" spans="3:14" ht="15" customHeight="1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</row>
    <row r="91" spans="5:14" ht="15" customHeight="1">
      <c r="E91" s="5"/>
      <c r="F91" s="5"/>
      <c r="G91" s="5"/>
      <c r="H91" s="5"/>
      <c r="I91" s="57"/>
      <c r="J91" s="57"/>
      <c r="K91" s="5"/>
      <c r="L91" s="5"/>
      <c r="M91" s="5"/>
      <c r="N91" s="5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6:F86"/>
    <mergeCell ref="E87:F87"/>
    <mergeCell ref="E83:F83"/>
    <mergeCell ref="E68:F68"/>
    <mergeCell ref="E69:F69"/>
    <mergeCell ref="E70:F70"/>
    <mergeCell ref="E84:F84"/>
    <mergeCell ref="E85:F85"/>
    <mergeCell ref="E82:F82"/>
    <mergeCell ref="E72:F72"/>
    <mergeCell ref="E74:F74"/>
    <mergeCell ref="E80:F80"/>
    <mergeCell ref="E67:F67"/>
    <mergeCell ref="E65:F65"/>
    <mergeCell ref="E81:F81"/>
    <mergeCell ref="E1:N1"/>
    <mergeCell ref="E61:F61"/>
    <mergeCell ref="E62:F62"/>
    <mergeCell ref="E63:F63"/>
    <mergeCell ref="E64:F64"/>
    <mergeCell ref="E71:F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45.28125" style="0" hidden="1" customWidth="1" outlineLevel="1"/>
    <col min="2" max="2" width="21.28125" style="0" hidden="1" customWidth="1" outlineLevel="1"/>
    <col min="3" max="3" width="19.14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20" width="9.140625" style="0" customWidth="1"/>
  </cols>
  <sheetData>
    <row r="1" spans="3:15" ht="18" customHeight="1">
      <c r="C1" s="5"/>
      <c r="D1" s="5"/>
      <c r="E1" s="212" t="s">
        <v>109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86</v>
      </c>
      <c r="F2" s="16"/>
      <c r="G2" s="16"/>
      <c r="H2" s="16"/>
      <c r="I2" s="55"/>
      <c r="J2" s="55"/>
      <c r="K2" s="17"/>
      <c r="L2" s="17"/>
      <c r="M2" s="18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 t="s">
        <v>21</v>
      </c>
      <c r="M5" s="77" t="s">
        <v>21</v>
      </c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330.179</v>
      </c>
      <c r="J7" s="124">
        <v>286.009</v>
      </c>
      <c r="K7" s="90">
        <v>1146.19</v>
      </c>
      <c r="L7" s="124">
        <v>1101.016</v>
      </c>
      <c r="M7" s="67">
        <v>1023.787</v>
      </c>
      <c r="N7" s="67">
        <v>1023.6370000000001</v>
      </c>
      <c r="O7" s="67">
        <v>1022.1980000000001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-272.8740000000001</v>
      </c>
      <c r="J8" s="166">
        <v>-233.90699999999998</v>
      </c>
      <c r="K8" s="89">
        <v>-916.664</v>
      </c>
      <c r="L8" s="166">
        <v>-926.3349999999999</v>
      </c>
      <c r="M8" s="62">
        <v>-857.9910000000001</v>
      </c>
      <c r="N8" s="62">
        <v>-858.0200000000001</v>
      </c>
      <c r="O8" s="62">
        <v>-845.336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-0.06699999999999999</v>
      </c>
      <c r="J9" s="166">
        <v>-0.265</v>
      </c>
      <c r="K9" s="89">
        <v>-26.615</v>
      </c>
      <c r="L9" s="166">
        <v>-9.466</v>
      </c>
      <c r="M9" s="62"/>
      <c r="N9" s="62"/>
      <c r="O9" s="62">
        <v>0.35300000000000004</v>
      </c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57.23799999999989</v>
      </c>
      <c r="J12" s="124">
        <f t="shared" si="0"/>
        <v>51.83700000000003</v>
      </c>
      <c r="K12" s="90">
        <f t="shared" si="0"/>
        <v>202.91100000000006</v>
      </c>
      <c r="L12" s="124">
        <f t="shared" si="0"/>
        <v>165.21500000000015</v>
      </c>
      <c r="M12" s="67">
        <f t="shared" si="0"/>
        <v>165.79599999999994</v>
      </c>
      <c r="N12" s="67">
        <f t="shared" si="0"/>
        <v>165.61699999999996</v>
      </c>
      <c r="O12" s="67">
        <f t="shared" si="0"/>
        <v>177.2150000000001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-23.964</v>
      </c>
      <c r="J13" s="165">
        <v>-19.312</v>
      </c>
      <c r="K13" s="88">
        <v>-82.904</v>
      </c>
      <c r="L13" s="165">
        <v>-73.60900000000001</v>
      </c>
      <c r="M13" s="64">
        <v>-74.43700000000001</v>
      </c>
      <c r="N13" s="64">
        <v>-74.25800000000001</v>
      </c>
      <c r="O13" s="64">
        <v>-70.206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33.273999999999894</v>
      </c>
      <c r="J14" s="124">
        <f t="shared" si="1"/>
        <v>32.525000000000034</v>
      </c>
      <c r="K14" s="90">
        <f t="shared" si="1"/>
        <v>120.00700000000006</v>
      </c>
      <c r="L14" s="124">
        <f t="shared" si="1"/>
        <v>91.60600000000014</v>
      </c>
      <c r="M14" s="67">
        <f t="shared" si="1"/>
        <v>91.35899999999992</v>
      </c>
      <c r="N14" s="67">
        <f t="shared" si="1"/>
        <v>91.35899999999995</v>
      </c>
      <c r="O14" s="67">
        <f t="shared" si="1"/>
        <v>107.00900000000009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>
        <v>-5.285</v>
      </c>
      <c r="L15" s="166"/>
      <c r="M15" s="62"/>
      <c r="N15" s="62"/>
      <c r="O15" s="62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33.273999999999894</v>
      </c>
      <c r="J17" s="124">
        <f t="shared" si="2"/>
        <v>32.525000000000034</v>
      </c>
      <c r="K17" s="90">
        <f t="shared" si="2"/>
        <v>114.72200000000007</v>
      </c>
      <c r="L17" s="124">
        <f t="shared" si="2"/>
        <v>91.60600000000014</v>
      </c>
      <c r="M17" s="67">
        <f t="shared" si="2"/>
        <v>91.35899999999992</v>
      </c>
      <c r="N17" s="67">
        <f t="shared" si="2"/>
        <v>91.35899999999995</v>
      </c>
      <c r="O17" s="67">
        <f t="shared" si="2"/>
        <v>107.00900000000009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0.7799999999999999</v>
      </c>
      <c r="J18" s="166">
        <v>7.053</v>
      </c>
      <c r="K18" s="89">
        <v>2.259</v>
      </c>
      <c r="L18" s="166">
        <v>6.167000000000001</v>
      </c>
      <c r="M18" s="62">
        <v>10.033</v>
      </c>
      <c r="N18" s="62">
        <v>10.044</v>
      </c>
      <c r="O18" s="62">
        <v>20.514000000000003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-7.518000000000001</v>
      </c>
      <c r="J19" s="165">
        <v>-5.944</v>
      </c>
      <c r="K19" s="88">
        <v>-37.414</v>
      </c>
      <c r="L19" s="165">
        <v>-32.815</v>
      </c>
      <c r="M19" s="64">
        <v>-32.185</v>
      </c>
      <c r="N19" s="64">
        <v>-0.29100000000000004</v>
      </c>
      <c r="O19" s="64">
        <v>-1.4300000000000002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26.535999999999895</v>
      </c>
      <c r="J20" s="124">
        <f t="shared" si="3"/>
        <v>33.63400000000003</v>
      </c>
      <c r="K20" s="90">
        <f t="shared" si="3"/>
        <v>79.56700000000006</v>
      </c>
      <c r="L20" s="124">
        <f t="shared" si="3"/>
        <v>64.95800000000014</v>
      </c>
      <c r="M20" s="67">
        <f t="shared" si="3"/>
        <v>69.20699999999992</v>
      </c>
      <c r="N20" s="67">
        <f t="shared" si="3"/>
        <v>101.11199999999995</v>
      </c>
      <c r="O20" s="67">
        <f t="shared" si="3"/>
        <v>126.09300000000007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-6.634</v>
      </c>
      <c r="J21" s="166">
        <v>-8.408</v>
      </c>
      <c r="K21" s="89">
        <v>-21.641999999999996</v>
      </c>
      <c r="L21" s="166">
        <v>-22.814</v>
      </c>
      <c r="M21" s="62">
        <v>-25.754</v>
      </c>
      <c r="N21" s="62">
        <v>-25.754</v>
      </c>
      <c r="O21" s="62">
        <v>-33.038000000000004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>
        <v>0.604</v>
      </c>
      <c r="N22" s="64"/>
      <c r="O22" s="64">
        <v>5.033</v>
      </c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19.901999999999894</v>
      </c>
      <c r="J23" s="124">
        <f t="shared" si="4"/>
        <v>25.226000000000028</v>
      </c>
      <c r="K23" s="90">
        <f t="shared" si="4"/>
        <v>57.92500000000007</v>
      </c>
      <c r="L23" s="124">
        <f t="shared" si="4"/>
        <v>42.14400000000014</v>
      </c>
      <c r="M23" s="67">
        <f t="shared" si="4"/>
        <v>44.05699999999992</v>
      </c>
      <c r="N23" s="67">
        <f t="shared" si="4"/>
        <v>75.35799999999995</v>
      </c>
      <c r="O23" s="67">
        <f t="shared" si="4"/>
        <v>98.08800000000006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19.901999999999894</v>
      </c>
      <c r="J24" s="166">
        <f t="shared" si="5"/>
        <v>25.226000000000028</v>
      </c>
      <c r="K24" s="89">
        <f t="shared" si="5"/>
        <v>57.92500000000007</v>
      </c>
      <c r="L24" s="166">
        <f>L23-L25</f>
        <v>42.14400000000014</v>
      </c>
      <c r="M24" s="62">
        <f>M23-M25</f>
        <v>44.05699999999992</v>
      </c>
      <c r="N24" s="62">
        <f t="shared" si="5"/>
        <v>75.35799999999995</v>
      </c>
      <c r="O24" s="62">
        <f t="shared" si="5"/>
        <v>98.08800000000006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  <c r="O25" s="62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/>
      <c r="K27" s="191">
        <v>-26.801</v>
      </c>
      <c r="L27" s="192">
        <v>-19</v>
      </c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33.273999999999894</v>
      </c>
      <c r="J28" s="198">
        <f t="shared" si="6"/>
        <v>32.525000000000034</v>
      </c>
      <c r="K28" s="196">
        <f t="shared" si="6"/>
        <v>146.80800000000005</v>
      </c>
      <c r="L28" s="197">
        <f t="shared" si="6"/>
        <v>110.60600000000014</v>
      </c>
      <c r="M28" s="197">
        <f t="shared" si="6"/>
        <v>91.35899999999992</v>
      </c>
      <c r="N28" s="197">
        <f t="shared" si="6"/>
        <v>91.35899999999995</v>
      </c>
      <c r="O28" s="197">
        <f>O14-O27</f>
        <v>107.00900000000009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>
        <f>IF(N$5=0,"",N$5)</f>
      </c>
      <c r="O32" s="94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693.9209999999999</v>
      </c>
      <c r="J34" s="166">
        <v>698.324</v>
      </c>
      <c r="K34" s="89">
        <v>693.9209999999999</v>
      </c>
      <c r="L34" s="166">
        <v>698.3240000000001</v>
      </c>
      <c r="M34" s="62"/>
      <c r="N34" s="62"/>
      <c r="O34" s="62"/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7.524000000000001</v>
      </c>
      <c r="J35" s="166">
        <v>6.997</v>
      </c>
      <c r="K35" s="89">
        <v>8.025999999999996</v>
      </c>
      <c r="L35" s="166">
        <v>7.2280000000000015</v>
      </c>
      <c r="M35" s="62"/>
      <c r="N35" s="62">
        <v>3.435</v>
      </c>
      <c r="O35" s="62">
        <v>4.189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456.66100000000006</v>
      </c>
      <c r="J36" s="166">
        <v>385.1170000000001</v>
      </c>
      <c r="K36" s="89">
        <v>452.16299999999984</v>
      </c>
      <c r="L36" s="166">
        <v>380.43299999999994</v>
      </c>
      <c r="M36" s="62"/>
      <c r="N36" s="62">
        <v>373.57</v>
      </c>
      <c r="O36" s="62">
        <v>337.004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24.762</v>
      </c>
      <c r="J37" s="166">
        <v>16.444</v>
      </c>
      <c r="K37" s="89">
        <v>16.577</v>
      </c>
      <c r="L37" s="166">
        <v>17.11</v>
      </c>
      <c r="M37" s="62"/>
      <c r="N37" s="62"/>
      <c r="O37" s="62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50.73</v>
      </c>
      <c r="J38" s="165">
        <v>49.993</v>
      </c>
      <c r="K38" s="88">
        <v>51.355</v>
      </c>
      <c r="L38" s="165">
        <v>49.993</v>
      </c>
      <c r="M38" s="64"/>
      <c r="N38" s="64">
        <v>2.2150000000000003</v>
      </c>
      <c r="O38" s="64">
        <v>2.104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1233.598</v>
      </c>
      <c r="J39" s="150">
        <f>SUM(J34:J38)</f>
        <v>1156.875</v>
      </c>
      <c r="K39" s="90">
        <f>SUM(K34:K38)</f>
        <v>1222.0419999999997</v>
      </c>
      <c r="L39" s="124">
        <f>SUM(L34:L38)</f>
        <v>1153.0879999999997</v>
      </c>
      <c r="M39" s="67" t="s">
        <v>101</v>
      </c>
      <c r="N39" s="67">
        <f>SUM(N34:N38)</f>
        <v>379.21999999999997</v>
      </c>
      <c r="O39" s="67">
        <f>SUM(O34:O38)</f>
        <v>343.297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27.865000000000002</v>
      </c>
      <c r="J40" s="166">
        <v>32.311</v>
      </c>
      <c r="K40" s="89">
        <v>30.766</v>
      </c>
      <c r="L40" s="166">
        <v>29.936</v>
      </c>
      <c r="M40" s="62"/>
      <c r="N40" s="62">
        <v>32.258</v>
      </c>
      <c r="O40" s="62">
        <v>35.194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240.335</v>
      </c>
      <c r="J42" s="166">
        <v>307.287</v>
      </c>
      <c r="K42" s="89">
        <v>287.732</v>
      </c>
      <c r="L42" s="166">
        <v>327.405</v>
      </c>
      <c r="M42" s="62"/>
      <c r="N42" s="62">
        <v>360.79200000000003</v>
      </c>
      <c r="O42" s="62">
        <v>342.89300000000003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56.09</v>
      </c>
      <c r="J43" s="166">
        <v>145.484</v>
      </c>
      <c r="K43" s="89">
        <v>162.647</v>
      </c>
      <c r="L43" s="166">
        <v>70.918</v>
      </c>
      <c r="M43" s="62"/>
      <c r="N43" s="62">
        <v>70.006</v>
      </c>
      <c r="O43" s="62">
        <v>401.278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324.28999999999996</v>
      </c>
      <c r="J45" s="151">
        <f>SUM(J40:J44)</f>
        <v>485.082</v>
      </c>
      <c r="K45" s="96">
        <f>SUM(K40:K44)</f>
        <v>481.14500000000004</v>
      </c>
      <c r="L45" s="138">
        <f>SUM(L40:L44)</f>
        <v>428.25899999999996</v>
      </c>
      <c r="M45" s="97" t="s">
        <v>101</v>
      </c>
      <c r="N45" s="97">
        <f>SUM(N40:N44)</f>
        <v>463.05600000000004</v>
      </c>
      <c r="O45" s="97">
        <f>SUM(O40:O44)</f>
        <v>779.365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1557.888</v>
      </c>
      <c r="J46" s="150">
        <f>J45+J39</f>
        <v>1641.9569999999999</v>
      </c>
      <c r="K46" s="90">
        <f>K39+K45</f>
        <v>1703.1869999999997</v>
      </c>
      <c r="L46" s="124">
        <f>L39+L45</f>
        <v>1581.3469999999998</v>
      </c>
      <c r="M46" s="67" t="s">
        <v>101</v>
      </c>
      <c r="N46" s="67">
        <f>N39+N45</f>
        <v>842.2760000000001</v>
      </c>
      <c r="O46" s="67">
        <f>O39+O45</f>
        <v>1122.662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185.27100000000002</v>
      </c>
      <c r="J47" s="166">
        <v>577.313</v>
      </c>
      <c r="K47" s="89">
        <v>590.3689999999999</v>
      </c>
      <c r="L47" s="166">
        <v>552.087</v>
      </c>
      <c r="M47" s="62"/>
      <c r="N47" s="62">
        <v>452.014</v>
      </c>
      <c r="O47" s="62">
        <v>726.047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  <c r="O48" s="62"/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89"/>
      <c r="L49" s="166"/>
      <c r="M49" s="62"/>
      <c r="N49" s="62"/>
      <c r="O49" s="62"/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17.847</v>
      </c>
      <c r="J50" s="166">
        <v>28.55</v>
      </c>
      <c r="K50" s="89">
        <v>20.6</v>
      </c>
      <c r="L50" s="166">
        <v>28.55</v>
      </c>
      <c r="M50" s="62"/>
      <c r="N50" s="62">
        <v>30.187</v>
      </c>
      <c r="O50" s="62">
        <v>25.146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865</v>
      </c>
      <c r="J51" s="166">
        <v>595</v>
      </c>
      <c r="K51" s="89">
        <v>580</v>
      </c>
      <c r="L51" s="166">
        <v>600</v>
      </c>
      <c r="M51" s="62"/>
      <c r="N51" s="62">
        <v>8.889000000000001</v>
      </c>
      <c r="O51" s="62">
        <v>6.578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485.351</v>
      </c>
      <c r="J52" s="166">
        <v>437.69300000000004</v>
      </c>
      <c r="K52" s="89">
        <v>507.341</v>
      </c>
      <c r="L52" s="166">
        <v>397.30899999999997</v>
      </c>
      <c r="M52" s="62"/>
      <c r="N52" s="62">
        <v>351.18600000000004</v>
      </c>
      <c r="O52" s="62">
        <v>364.891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4.419</v>
      </c>
      <c r="J53" s="166">
        <v>3.401</v>
      </c>
      <c r="K53" s="89">
        <v>4.877</v>
      </c>
      <c r="L53" s="166">
        <v>3.4010000000000002</v>
      </c>
      <c r="M53" s="62"/>
      <c r="N53" s="62"/>
      <c r="O53" s="62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1557.8880000000001</v>
      </c>
      <c r="J55" s="150">
        <f>SUM(J47:J54)</f>
        <v>1641.9569999999999</v>
      </c>
      <c r="K55" s="90">
        <f>SUM(K47:K54)</f>
        <v>1703.187</v>
      </c>
      <c r="L55" s="124">
        <f>SUM(L47:L54)</f>
        <v>1581.347</v>
      </c>
      <c r="M55" s="67" t="s">
        <v>101</v>
      </c>
      <c r="N55" s="67">
        <f>SUM(N47:N54)</f>
        <v>842.2760000000001</v>
      </c>
      <c r="O55" s="67">
        <f>SUM(O47:O54)</f>
        <v>1122.662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2009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>
        <f>IF(N$5=0,"",N$5)</f>
      </c>
      <c r="O59" s="94"/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s="49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46.891999999999996</v>
      </c>
      <c r="J61" s="164">
        <v>52.575</v>
      </c>
      <c r="K61" s="87">
        <v>125.61199999999998</v>
      </c>
      <c r="L61" s="164"/>
      <c r="M61" s="65"/>
      <c r="N61" s="65"/>
      <c r="O61" s="65"/>
    </row>
    <row r="62" spans="1:15" ht="15" customHeight="1" thickBot="1" thickTop="1">
      <c r="A62" s="24" t="e">
        <f>IF(#REF!="","",#REF!)</f>
        <v>#REF!</v>
      </c>
      <c r="B62" s="49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14.424</v>
      </c>
      <c r="J62" s="165">
        <v>50.722</v>
      </c>
      <c r="K62" s="88">
        <v>163.74500000000003</v>
      </c>
      <c r="L62" s="165"/>
      <c r="M62" s="64"/>
      <c r="N62" s="64"/>
      <c r="O62" s="64"/>
    </row>
    <row r="63" spans="1:15" ht="16.5" customHeight="1" thickBot="1" thickTop="1">
      <c r="A63" s="24" t="e">
        <f>IF(#REF!="","",#REF!)</f>
        <v>#REF!</v>
      </c>
      <c r="B63" s="49"/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61.315999999999995</v>
      </c>
      <c r="J63" s="156">
        <f>SUM(J61:J62)</f>
        <v>103.297</v>
      </c>
      <c r="K63" s="90">
        <f>SUM(K61:K62)</f>
        <v>289.357</v>
      </c>
      <c r="L63" s="150">
        <v>0</v>
      </c>
      <c r="M63" s="148" t="s">
        <v>23</v>
      </c>
      <c r="N63" s="148" t="s">
        <v>23</v>
      </c>
      <c r="O63" s="148" t="s">
        <v>23</v>
      </c>
    </row>
    <row r="64" spans="1:15" ht="15" customHeight="1" thickBot="1" thickTop="1">
      <c r="A64" s="24" t="e">
        <f>IF(#REF!="","",#REF!)</f>
        <v>#REF!</v>
      </c>
      <c r="B64" s="49"/>
      <c r="C64" s="7" t="s">
        <v>0</v>
      </c>
      <c r="D64" s="7"/>
      <c r="E64" s="210" t="s">
        <v>61</v>
      </c>
      <c r="F64" s="210"/>
      <c r="G64" s="3"/>
      <c r="H64" s="3"/>
      <c r="I64" s="89">
        <v>-27.958</v>
      </c>
      <c r="J64" s="166">
        <v>-23.730999999999998</v>
      </c>
      <c r="K64" s="89">
        <v>-117.62100000000001</v>
      </c>
      <c r="L64" s="166"/>
      <c r="M64" s="62"/>
      <c r="N64" s="62"/>
      <c r="O64" s="62"/>
    </row>
    <row r="65" spans="1:15" ht="15" customHeight="1" thickBot="1" thickTop="1">
      <c r="A65" s="24" t="e">
        <f>IF(#REF!="","",#REF!)</f>
        <v>#REF!</v>
      </c>
      <c r="B65" s="49"/>
      <c r="C65" s="7" t="s">
        <v>0</v>
      </c>
      <c r="D65" s="7"/>
      <c r="E65" s="209" t="s">
        <v>100</v>
      </c>
      <c r="F65" s="209"/>
      <c r="G65" s="32"/>
      <c r="H65" s="32"/>
      <c r="I65" s="88">
        <v>0.085</v>
      </c>
      <c r="J65" s="165"/>
      <c r="K65" s="88">
        <v>0.305</v>
      </c>
      <c r="L65" s="165"/>
      <c r="M65" s="64"/>
      <c r="N65" s="64"/>
      <c r="O65" s="64"/>
    </row>
    <row r="66" spans="1:15" ht="16.5" customHeight="1" thickBot="1" thickTop="1">
      <c r="A66" s="24" t="e">
        <f>IF(#REF!="","",#REF!)</f>
        <v>#REF!</v>
      </c>
      <c r="B66" s="49"/>
      <c r="C66" s="9" t="s">
        <v>0</v>
      </c>
      <c r="D66" s="9"/>
      <c r="E66" s="155" t="s">
        <v>62</v>
      </c>
      <c r="F66" s="155"/>
      <c r="G66" s="36"/>
      <c r="H66" s="36"/>
      <c r="I66" s="92">
        <f>SUM(I63:I65)</f>
        <v>33.443</v>
      </c>
      <c r="J66" s="156">
        <f>SUM(J63:J65)</f>
        <v>79.566</v>
      </c>
      <c r="K66" s="90">
        <f>SUM(K63:K65)</f>
        <v>172.04100000000003</v>
      </c>
      <c r="L66" s="150">
        <v>0</v>
      </c>
      <c r="M66" s="148" t="s">
        <v>23</v>
      </c>
      <c r="N66" s="148" t="s">
        <v>23</v>
      </c>
      <c r="O66" s="148" t="s">
        <v>23</v>
      </c>
    </row>
    <row r="67" spans="1:15" ht="15" customHeight="1" thickBot="1" thickTop="1">
      <c r="A67" s="24" t="e">
        <f>IF(#REF!="","",#REF!)</f>
        <v>#REF!</v>
      </c>
      <c r="B67" s="49"/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>
        <v>-60.312</v>
      </c>
      <c r="L67" s="165"/>
      <c r="M67" s="64"/>
      <c r="N67" s="64"/>
      <c r="O67" s="64"/>
    </row>
    <row r="68" spans="1:15" ht="16.5" customHeight="1" thickBot="1" thickTop="1">
      <c r="A68" s="24" t="e">
        <f>IF(#REF!="","",#REF!)</f>
        <v>#REF!</v>
      </c>
      <c r="B68" s="49"/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33.443</v>
      </c>
      <c r="J68" s="156">
        <f>SUM(J66:J67)</f>
        <v>79.566</v>
      </c>
      <c r="K68" s="90">
        <f>SUM(K66:K67)</f>
        <v>111.72900000000003</v>
      </c>
      <c r="L68" s="150">
        <v>0</v>
      </c>
      <c r="M68" s="148" t="s">
        <v>23</v>
      </c>
      <c r="N68" s="148" t="s">
        <v>23</v>
      </c>
      <c r="O68" s="148" t="s">
        <v>23</v>
      </c>
    </row>
    <row r="69" spans="1:15" ht="15" customHeight="1" thickBot="1" thickTop="1">
      <c r="A69" s="24" t="e">
        <f>IF(#REF!="","",#REF!)</f>
        <v>#REF!</v>
      </c>
      <c r="B69" s="49"/>
      <c r="C69" s="7" t="s">
        <v>0</v>
      </c>
      <c r="D69" s="7"/>
      <c r="E69" s="210" t="s">
        <v>65</v>
      </c>
      <c r="F69" s="210"/>
      <c r="G69" s="3"/>
      <c r="H69" s="3"/>
      <c r="I69" s="89">
        <v>285</v>
      </c>
      <c r="J69" s="166">
        <v>-5</v>
      </c>
      <c r="K69" s="89">
        <v>-20</v>
      </c>
      <c r="L69" s="166"/>
      <c r="M69" s="62"/>
      <c r="N69" s="62"/>
      <c r="O69" s="62"/>
    </row>
    <row r="70" spans="1:15" ht="15" customHeight="1" thickBot="1" thickTop="1">
      <c r="A70" s="24" t="e">
        <f>IF(#REF!="","",#REF!)</f>
        <v>#REF!</v>
      </c>
      <c r="B70" s="49"/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  <c r="O70" s="62"/>
    </row>
    <row r="71" spans="1:15" ht="15" customHeight="1" thickBot="1" thickTop="1">
      <c r="A71" s="24" t="e">
        <f>IF(#REF!="","",#REF!)</f>
        <v>#REF!</v>
      </c>
      <c r="B71" s="49"/>
      <c r="C71" s="7" t="s">
        <v>0</v>
      </c>
      <c r="D71" s="7"/>
      <c r="E71" s="210" t="s">
        <v>67</v>
      </c>
      <c r="F71" s="210"/>
      <c r="G71" s="3"/>
      <c r="H71" s="3"/>
      <c r="I71" s="89">
        <v>-425</v>
      </c>
      <c r="J71" s="166"/>
      <c r="K71" s="89"/>
      <c r="L71" s="166"/>
      <c r="M71" s="62"/>
      <c r="N71" s="62"/>
      <c r="O71" s="62"/>
    </row>
    <row r="72" spans="1:15" ht="15" customHeight="1" thickBot="1" thickTop="1">
      <c r="A72" s="24" t="e">
        <f>IF(#REF!="","",#REF!)</f>
        <v>#REF!</v>
      </c>
      <c r="B72" s="49"/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/>
      <c r="M72" s="64"/>
      <c r="N72" s="64"/>
      <c r="O72" s="64"/>
    </row>
    <row r="73" spans="2:15" ht="16.5" customHeight="1" thickTop="1">
      <c r="B73" s="49"/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-140</v>
      </c>
      <c r="J73" s="165">
        <f>SUM(J69:J72)</f>
        <v>-5</v>
      </c>
      <c r="K73" s="91">
        <f>SUM(K69:K72)</f>
        <v>-20</v>
      </c>
      <c r="L73" s="185">
        <v>0</v>
      </c>
      <c r="M73" s="149" t="s">
        <v>23</v>
      </c>
      <c r="N73" s="149" t="s">
        <v>23</v>
      </c>
      <c r="O73" s="149" t="s">
        <v>23</v>
      </c>
    </row>
    <row r="74" spans="2:15" ht="16.5" customHeight="1">
      <c r="B74" s="49"/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-106.557</v>
      </c>
      <c r="J74" s="156">
        <f>SUM(J73+J68)</f>
        <v>74.566</v>
      </c>
      <c r="K74" s="117">
        <f>+K68+K73</f>
        <v>91.72900000000003</v>
      </c>
      <c r="L74" s="150">
        <v>0</v>
      </c>
      <c r="M74" s="148" t="s">
        <v>23</v>
      </c>
      <c r="N74" s="148" t="s">
        <v>23</v>
      </c>
      <c r="O74" s="148" t="s">
        <v>23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9" ref="I76:O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2009</v>
      </c>
      <c r="N76" s="73">
        <f t="shared" si="9"/>
        <v>2009</v>
      </c>
      <c r="O76" s="73">
        <f t="shared" si="9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  <c r="O78" s="77"/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10.07756398801859</v>
      </c>
      <c r="J80" s="123">
        <f>IF(J7=0,"",IF(J14=0,"",(J14/J7))*100)</f>
        <v>11.372019761615904</v>
      </c>
      <c r="K80" s="120">
        <f>IF(K14=0,"-",IF(K7=0,"-",K14/K7))*100</f>
        <v>10.47007913173209</v>
      </c>
      <c r="L80" s="174">
        <f>IF(L14=0,"-",IF(L7=0,"-",L14/L7))*100</f>
        <v>8.320133404055902</v>
      </c>
      <c r="M80" s="68">
        <f>IF(M14=0,"-",IF(M7=0,"-",M14/M7)*100)</f>
        <v>8.923633529239961</v>
      </c>
      <c r="N80" s="68">
        <f>IF(N14=0,"-",IF(N7=0,"-",N14/N7)*100)</f>
        <v>8.92494116566712</v>
      </c>
      <c r="O80" s="68">
        <f>IF(O14=0,"-",IF(O7=0,"-",O14/O7)*100)</f>
        <v>10.46851979753434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0" ref="I81:O81">IF(I20=0,"-",IF(I7=0,"-",I20/I7)*100)</f>
        <v>8.0368527374545</v>
      </c>
      <c r="J81" s="123">
        <f t="shared" si="10"/>
        <v>11.759769797453936</v>
      </c>
      <c r="K81" s="82">
        <f t="shared" si="10"/>
        <v>6.941868276638259</v>
      </c>
      <c r="L81" s="123">
        <f t="shared" si="10"/>
        <v>5.8998234358083925</v>
      </c>
      <c r="M81" s="68">
        <f t="shared" si="10"/>
        <v>6.759902206220622</v>
      </c>
      <c r="N81" s="68">
        <f t="shared" si="10"/>
        <v>9.877720324685406</v>
      </c>
      <c r="O81" s="68">
        <f t="shared" si="10"/>
        <v>12.335477079782983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10.140434292436657</v>
      </c>
      <c r="L82" s="123" t="s">
        <v>23</v>
      </c>
      <c r="M82" s="68" t="str">
        <f>IF((M47=0),"-",(M24/((M47+O47)/2)*100))</f>
        <v>-</v>
      </c>
      <c r="N82" s="68">
        <f>IF((N47=0),"-",(N24/((N47+O47)/2)*100))</f>
        <v>12.79356501912888</v>
      </c>
      <c r="O82" s="68">
        <v>14.5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10.073904521764895</v>
      </c>
      <c r="L83" s="123" t="s">
        <v>23</v>
      </c>
      <c r="M83" s="69" t="str">
        <f>IF((M47=0),"-",((M17+M18)/((M47+M48+M49+M51+N47+N48+N49+N51)/2)*100))</f>
        <v>-</v>
      </c>
      <c r="N83" s="69">
        <f>IF((N47=0),"-",((N17+N18)/((N47+N48+N49+N51+O47+O48+O49+O51)/2)*100))</f>
        <v>16.992144298248547</v>
      </c>
      <c r="O83" s="69">
        <v>18.6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1" ref="I84:O84">IF(I47=0,"-",((I47+I48)/I55*100))</f>
        <v>11.892446697066799</v>
      </c>
      <c r="J84" s="125">
        <f t="shared" si="11"/>
        <v>35.16005595761643</v>
      </c>
      <c r="K84" s="86">
        <f t="shared" si="11"/>
        <v>34.66260604384603</v>
      </c>
      <c r="L84" s="125">
        <f t="shared" si="11"/>
        <v>34.91245122038363</v>
      </c>
      <c r="M84" s="115" t="str">
        <f t="shared" si="11"/>
        <v>-</v>
      </c>
      <c r="N84" s="115">
        <f t="shared" si="11"/>
        <v>53.6657817627476</v>
      </c>
      <c r="O84" s="115">
        <f t="shared" si="11"/>
        <v>64.67191371935631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2" ref="I85:O85">IF((I51+I49-I43-I41-I37)=0,"-",(I51+I49-I43-I41-I37))</f>
        <v>784.1479999999999</v>
      </c>
      <c r="J85" s="126">
        <f t="shared" si="12"/>
        <v>433.07199999999995</v>
      </c>
      <c r="K85" s="83">
        <f t="shared" si="12"/>
        <v>400.776</v>
      </c>
      <c r="L85" s="126">
        <f t="shared" si="12"/>
        <v>511.972</v>
      </c>
      <c r="M85" s="1" t="str">
        <f t="shared" si="12"/>
        <v>-</v>
      </c>
      <c r="N85" s="1">
        <f t="shared" si="12"/>
        <v>-61.117</v>
      </c>
      <c r="O85" s="1">
        <f t="shared" si="12"/>
        <v>-394.70000000000005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3" ref="I86:O86">IF((I47=0),"-",((I51+I49)/(I47+I48)))</f>
        <v>4.668836461183887</v>
      </c>
      <c r="J86" s="127">
        <f t="shared" si="13"/>
        <v>1.0306367603016042</v>
      </c>
      <c r="K86" s="84">
        <f t="shared" si="13"/>
        <v>0.9824364084157536</v>
      </c>
      <c r="L86" s="127">
        <f t="shared" si="13"/>
        <v>1.0867852349357983</v>
      </c>
      <c r="M86" s="2" t="str">
        <f t="shared" si="13"/>
        <v>-</v>
      </c>
      <c r="N86" s="2">
        <f t="shared" si="13"/>
        <v>0.019665320100704847</v>
      </c>
      <c r="O86" s="2">
        <f t="shared" si="13"/>
        <v>0.009060019530416075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400</v>
      </c>
      <c r="L87" s="175">
        <v>429</v>
      </c>
      <c r="M87" s="28" t="s">
        <v>101</v>
      </c>
      <c r="N87" s="28">
        <v>462</v>
      </c>
      <c r="O87" s="28">
        <v>455</v>
      </c>
    </row>
    <row r="88" spans="3:15" ht="15" customHeight="1">
      <c r="C88" s="3" t="s">
        <v>0</v>
      </c>
      <c r="D88" s="3"/>
      <c r="E88" s="5" t="s">
        <v>151</v>
      </c>
      <c r="F88" s="5"/>
      <c r="G88" s="5"/>
      <c r="H88" s="5"/>
      <c r="I88" s="144"/>
      <c r="J88" s="144"/>
      <c r="K88" s="5"/>
      <c r="L88" s="5"/>
      <c r="M88" s="5"/>
      <c r="N88" s="5"/>
      <c r="O88" s="5"/>
    </row>
    <row r="89" spans="3:15" ht="15" customHeight="1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5" customHeight="1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  <c r="O90" s="5"/>
    </row>
    <row r="91" spans="5:15" ht="15" customHeight="1">
      <c r="E91" s="5"/>
      <c r="F91" s="5"/>
      <c r="G91" s="5"/>
      <c r="H91" s="5"/>
      <c r="I91" s="57"/>
      <c r="J91" s="57"/>
      <c r="K91" s="5"/>
      <c r="L91" s="5"/>
      <c r="M91" s="5"/>
      <c r="N91" s="5"/>
      <c r="O91" s="5"/>
    </row>
    <row r="92" spans="5:15" ht="15">
      <c r="E92" s="31"/>
      <c r="F92" s="31"/>
      <c r="G92" s="31"/>
      <c r="H92" s="31"/>
      <c r="I92" s="57"/>
      <c r="J92" s="57"/>
      <c r="K92" s="31"/>
      <c r="L92" s="31"/>
      <c r="M92" s="31"/>
      <c r="N92" s="31"/>
      <c r="O92" s="31"/>
    </row>
    <row r="93" spans="5:15" ht="15">
      <c r="E93" s="31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85:F85"/>
    <mergeCell ref="E86:F86"/>
    <mergeCell ref="E87:F87"/>
    <mergeCell ref="E70:F70"/>
    <mergeCell ref="E71:F71"/>
    <mergeCell ref="E72:F72"/>
    <mergeCell ref="E74:F74"/>
    <mergeCell ref="E80:F80"/>
    <mergeCell ref="E1:O1"/>
    <mergeCell ref="E61:F61"/>
    <mergeCell ref="E62:F62"/>
    <mergeCell ref="E63:F63"/>
    <mergeCell ref="E64:F64"/>
    <mergeCell ref="E82:F82"/>
    <mergeCell ref="E67:F67"/>
    <mergeCell ref="E65:F65"/>
    <mergeCell ref="E81:F81"/>
    <mergeCell ref="E68:F68"/>
    <mergeCell ref="E83:F83"/>
    <mergeCell ref="E84:F84"/>
    <mergeCell ref="E69:F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56.140625" style="0" hidden="1" customWidth="1" outlineLevel="1"/>
    <col min="2" max="2" width="30.28125" style="0" hidden="1" customWidth="1" outlineLevel="1" collapsed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91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7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2010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486.169</v>
      </c>
      <c r="J7" s="124">
        <v>447.573</v>
      </c>
      <c r="K7" s="90">
        <v>1927.406</v>
      </c>
      <c r="L7" s="124">
        <v>1855.776</v>
      </c>
      <c r="M7" s="124">
        <v>1855.776</v>
      </c>
      <c r="N7" s="67">
        <v>1803.17</v>
      </c>
      <c r="O7" s="67">
        <v>1687.9990000000003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-431.386</v>
      </c>
      <c r="J8" s="166">
        <v>-396.16700000000003</v>
      </c>
      <c r="K8" s="89">
        <v>-1693.696</v>
      </c>
      <c r="L8" s="166">
        <v>-1619.8690000000004</v>
      </c>
      <c r="M8" s="166">
        <v>-1619.8690000000004</v>
      </c>
      <c r="N8" s="62">
        <v>-1568.4960000000003</v>
      </c>
      <c r="O8" s="62">
        <v>-1471.451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-0.039</v>
      </c>
      <c r="J9" s="166"/>
      <c r="K9" s="89"/>
      <c r="L9" s="166"/>
      <c r="M9" s="166"/>
      <c r="N9" s="62"/>
      <c r="O9" s="62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>
        <v>0.007</v>
      </c>
      <c r="L10" s="166">
        <v>0.002</v>
      </c>
      <c r="M10" s="166">
        <v>0.002</v>
      </c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165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54.74399999999996</v>
      </c>
      <c r="J12" s="124">
        <f t="shared" si="0"/>
        <v>51.40599999999995</v>
      </c>
      <c r="K12" s="90">
        <f t="shared" si="0"/>
        <v>233.71700000000004</v>
      </c>
      <c r="L12" s="124">
        <f t="shared" si="0"/>
        <v>235.9089999999997</v>
      </c>
      <c r="M12" s="124">
        <f t="shared" si="0"/>
        <v>235.9089999999997</v>
      </c>
      <c r="N12" s="67">
        <f t="shared" si="0"/>
        <v>234.67399999999975</v>
      </c>
      <c r="O12" s="67">
        <f t="shared" si="0"/>
        <v>216.54800000000023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-11.255</v>
      </c>
      <c r="J13" s="165">
        <v>-9.661000000000001</v>
      </c>
      <c r="K13" s="88">
        <v>-41.55</v>
      </c>
      <c r="L13" s="165">
        <v>-37.856</v>
      </c>
      <c r="M13" s="165">
        <v>-37.856</v>
      </c>
      <c r="N13" s="64">
        <v>-37.694</v>
      </c>
      <c r="O13" s="64">
        <v>-35.150000000000006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43.488999999999955</v>
      </c>
      <c r="J14" s="124">
        <f t="shared" si="1"/>
        <v>41.74499999999995</v>
      </c>
      <c r="K14" s="90">
        <f t="shared" si="1"/>
        <v>192.16700000000003</v>
      </c>
      <c r="L14" s="124">
        <f t="shared" si="1"/>
        <v>198.0529999999997</v>
      </c>
      <c r="M14" s="124">
        <f t="shared" si="1"/>
        <v>198.0529999999997</v>
      </c>
      <c r="N14" s="67">
        <f t="shared" si="1"/>
        <v>196.97999999999973</v>
      </c>
      <c r="O14" s="67">
        <f t="shared" si="1"/>
        <v>181.39800000000022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-1.455</v>
      </c>
      <c r="J15" s="166">
        <v>-1.455</v>
      </c>
      <c r="K15" s="89">
        <v>-5.82</v>
      </c>
      <c r="L15" s="166">
        <v>-5.82</v>
      </c>
      <c r="M15" s="166">
        <v>-5.82</v>
      </c>
      <c r="N15" s="62">
        <v>-5.82</v>
      </c>
      <c r="O15" s="62">
        <v>-5.82</v>
      </c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165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42.033999999999956</v>
      </c>
      <c r="J17" s="124">
        <f t="shared" si="2"/>
        <v>40.28999999999995</v>
      </c>
      <c r="K17" s="90">
        <f t="shared" si="2"/>
        <v>186.34700000000004</v>
      </c>
      <c r="L17" s="124">
        <f t="shared" si="2"/>
        <v>192.23299999999972</v>
      </c>
      <c r="M17" s="124">
        <f t="shared" si="2"/>
        <v>192.23299999999972</v>
      </c>
      <c r="N17" s="67">
        <f t="shared" si="2"/>
        <v>191.15999999999974</v>
      </c>
      <c r="O17" s="67">
        <f t="shared" si="2"/>
        <v>175.57800000000023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0.875</v>
      </c>
      <c r="J18" s="166">
        <v>2.1959999999999997</v>
      </c>
      <c r="K18" s="89">
        <v>6.961</v>
      </c>
      <c r="L18" s="166">
        <v>3.48</v>
      </c>
      <c r="M18" s="166">
        <v>3.4800000000000004</v>
      </c>
      <c r="N18" s="62">
        <v>2.463</v>
      </c>
      <c r="O18" s="62">
        <v>9.692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 t="s">
        <v>83</v>
      </c>
      <c r="I19" s="88">
        <v>-20.016</v>
      </c>
      <c r="J19" s="165">
        <v>-15.321</v>
      </c>
      <c r="K19" s="88">
        <v>-79.878</v>
      </c>
      <c r="L19" s="165">
        <v>-56.461</v>
      </c>
      <c r="M19" s="165">
        <v>-37.189</v>
      </c>
      <c r="N19" s="64">
        <v>-45.722</v>
      </c>
      <c r="O19" s="64">
        <v>-74.60000000000001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22.892999999999958</v>
      </c>
      <c r="J20" s="124">
        <f t="shared" si="3"/>
        <v>27.16499999999995</v>
      </c>
      <c r="K20" s="90">
        <f t="shared" si="3"/>
        <v>113.43000000000005</v>
      </c>
      <c r="L20" s="124">
        <f t="shared" si="3"/>
        <v>139.25199999999973</v>
      </c>
      <c r="M20" s="124">
        <f t="shared" si="3"/>
        <v>158.52399999999972</v>
      </c>
      <c r="N20" s="67">
        <f t="shared" si="3"/>
        <v>147.90099999999973</v>
      </c>
      <c r="O20" s="67">
        <f t="shared" si="3"/>
        <v>110.67000000000023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-2.3290000000000006</v>
      </c>
      <c r="J21" s="166">
        <v>-7.526</v>
      </c>
      <c r="K21" s="89">
        <v>-26.712</v>
      </c>
      <c r="L21" s="166">
        <v>-28.884999999999998</v>
      </c>
      <c r="M21" s="166">
        <v>-28.884999999999998</v>
      </c>
      <c r="N21" s="62">
        <v>-29.643000000000004</v>
      </c>
      <c r="O21" s="62">
        <v>-24.138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165"/>
      <c r="N22" s="64"/>
      <c r="O22" s="64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20.563999999999957</v>
      </c>
      <c r="J23" s="124">
        <f t="shared" si="4"/>
        <v>19.63899999999995</v>
      </c>
      <c r="K23" s="90">
        <f t="shared" si="4"/>
        <v>86.71800000000005</v>
      </c>
      <c r="L23" s="124">
        <f t="shared" si="4"/>
        <v>110.36699999999973</v>
      </c>
      <c r="M23" s="124">
        <f t="shared" si="4"/>
        <v>129.63899999999973</v>
      </c>
      <c r="N23" s="67">
        <f t="shared" si="4"/>
        <v>118.25799999999973</v>
      </c>
      <c r="O23" s="67">
        <f t="shared" si="4"/>
        <v>86.53200000000022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20.118999999999957</v>
      </c>
      <c r="J24" s="166">
        <f t="shared" si="5"/>
        <v>19.63899999999995</v>
      </c>
      <c r="K24" s="89">
        <f>K23-K25</f>
        <v>86.71800000000005</v>
      </c>
      <c r="L24" s="166">
        <f>L23-L25</f>
        <v>110.36699999999973</v>
      </c>
      <c r="M24" s="166">
        <f t="shared" si="5"/>
        <v>129.63899999999973</v>
      </c>
      <c r="N24" s="62">
        <f t="shared" si="5"/>
        <v>118.25799999999973</v>
      </c>
      <c r="O24" s="62">
        <f t="shared" si="5"/>
        <v>86.82600000000022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>
        <v>0.445</v>
      </c>
      <c r="J25" s="166"/>
      <c r="K25" s="89"/>
      <c r="L25" s="166"/>
      <c r="M25" s="166"/>
      <c r="N25" s="62"/>
      <c r="O25" s="62">
        <v>-0.29400000000000004</v>
      </c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-2.9</v>
      </c>
      <c r="J27" s="205"/>
      <c r="K27" s="191">
        <v>-10</v>
      </c>
      <c r="L27" s="192"/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46.38899999999995</v>
      </c>
      <c r="J28" s="198">
        <f t="shared" si="6"/>
        <v>41.74499999999995</v>
      </c>
      <c r="K28" s="196">
        <f t="shared" si="6"/>
        <v>202.16700000000003</v>
      </c>
      <c r="L28" s="197">
        <f t="shared" si="6"/>
        <v>198.0529999999997</v>
      </c>
      <c r="M28" s="197">
        <f t="shared" si="6"/>
        <v>198.0529999999997</v>
      </c>
      <c r="N28" s="197">
        <f t="shared" si="6"/>
        <v>196.97999999999973</v>
      </c>
      <c r="O28" s="197">
        <f>O14-O27</f>
        <v>181.39800000000022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2010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>
        <f>IF(M$5=0,"",M$5)</f>
      </c>
      <c r="N32" s="94">
        <f>IF(N$5=0,"",N$5)</f>
      </c>
      <c r="O32" s="94">
        <f>IF(O$5=0,"",O$5)</f>
      </c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169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1885.07</v>
      </c>
      <c r="J34" s="166">
        <v>1853.2</v>
      </c>
      <c r="K34" s="89">
        <v>1857.305</v>
      </c>
      <c r="L34" s="166"/>
      <c r="M34" s="166">
        <v>1843.7150000000001</v>
      </c>
      <c r="N34" s="62">
        <v>1891.172</v>
      </c>
      <c r="O34" s="62">
        <v>1867.343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121.46699999999998</v>
      </c>
      <c r="J35" s="166">
        <v>115.07300000000001</v>
      </c>
      <c r="K35" s="89">
        <v>120.28200000000002</v>
      </c>
      <c r="L35" s="166"/>
      <c r="M35" s="166">
        <v>117.58000000000001</v>
      </c>
      <c r="N35" s="62">
        <v>121.67000000000002</v>
      </c>
      <c r="O35" s="62">
        <v>127.917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132.032</v>
      </c>
      <c r="J36" s="166">
        <v>114.70599999999999</v>
      </c>
      <c r="K36" s="89">
        <v>127.37200000000004</v>
      </c>
      <c r="L36" s="166"/>
      <c r="M36" s="166">
        <v>112.928</v>
      </c>
      <c r="N36" s="62">
        <v>119.827</v>
      </c>
      <c r="O36" s="62">
        <v>121.57800000000006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216.011</v>
      </c>
      <c r="J37" s="166">
        <v>166.438</v>
      </c>
      <c r="K37" s="89">
        <v>170.489</v>
      </c>
      <c r="L37" s="166"/>
      <c r="M37" s="166">
        <v>150.068</v>
      </c>
      <c r="N37" s="62">
        <v>105.836</v>
      </c>
      <c r="O37" s="62">
        <v>78.311</v>
      </c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20.284000000000002</v>
      </c>
      <c r="J38" s="165">
        <v>20.345</v>
      </c>
      <c r="K38" s="88">
        <v>23.738</v>
      </c>
      <c r="L38" s="165"/>
      <c r="M38" s="165">
        <v>22.554000000000002</v>
      </c>
      <c r="N38" s="64">
        <v>32.012</v>
      </c>
      <c r="O38" s="64">
        <v>33.974000000000004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2374.864</v>
      </c>
      <c r="J39" s="150">
        <f>SUM(J34:J38)</f>
        <v>2269.762</v>
      </c>
      <c r="K39" s="90">
        <f>SUM(K34:K38)</f>
        <v>2299.1859999999997</v>
      </c>
      <c r="L39" s="124" t="s">
        <v>23</v>
      </c>
      <c r="M39" s="124">
        <f>SUM(M34:M38)</f>
        <v>2246.8450000000003</v>
      </c>
      <c r="N39" s="67">
        <f>SUM(N34:N38)</f>
        <v>2270.517</v>
      </c>
      <c r="O39" s="67">
        <f>SUM(O34:O38)</f>
        <v>2229.1230000000005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45.251</v>
      </c>
      <c r="J40" s="166">
        <v>33.916</v>
      </c>
      <c r="K40" s="89">
        <v>38.27</v>
      </c>
      <c r="L40" s="166"/>
      <c r="M40" s="166">
        <v>29.827</v>
      </c>
      <c r="N40" s="62">
        <v>31.193</v>
      </c>
      <c r="O40" s="62">
        <v>30.141000000000002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166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563.452</v>
      </c>
      <c r="J42" s="166">
        <v>479.659</v>
      </c>
      <c r="K42" s="89">
        <v>475.9530000000001</v>
      </c>
      <c r="L42" s="166"/>
      <c r="M42" s="166">
        <v>405.217</v>
      </c>
      <c r="N42" s="62">
        <v>408.35300000000007</v>
      </c>
      <c r="O42" s="62">
        <v>393.42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141.364</v>
      </c>
      <c r="J43" s="166">
        <v>124.563</v>
      </c>
      <c r="K43" s="89">
        <v>168.17</v>
      </c>
      <c r="L43" s="166"/>
      <c r="M43" s="166">
        <v>190.279</v>
      </c>
      <c r="N43" s="62">
        <v>76.20100000000001</v>
      </c>
      <c r="O43" s="62">
        <v>38.045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165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750.067</v>
      </c>
      <c r="J45" s="151">
        <f>SUM(J40:J44)</f>
        <v>638.138</v>
      </c>
      <c r="K45" s="96">
        <f>SUM(K40:K44)</f>
        <v>682.393</v>
      </c>
      <c r="L45" s="138" t="s">
        <v>23</v>
      </c>
      <c r="M45" s="138">
        <f>SUM(M40:M44)</f>
        <v>625.323</v>
      </c>
      <c r="N45" s="97">
        <f>SUM(N40:N44)</f>
        <v>515.7470000000001</v>
      </c>
      <c r="O45" s="97">
        <f>SUM(O40:O44)</f>
        <v>461.60600000000005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3124.931</v>
      </c>
      <c r="J46" s="150">
        <f>J45+J39</f>
        <v>2907.9</v>
      </c>
      <c r="K46" s="90">
        <f>K39+K45</f>
        <v>2981.5789999999997</v>
      </c>
      <c r="L46" s="124" t="s">
        <v>23</v>
      </c>
      <c r="M46" s="124">
        <f>M39+M45</f>
        <v>2872.168</v>
      </c>
      <c r="N46" s="67">
        <f>N39+N45</f>
        <v>2786.264</v>
      </c>
      <c r="O46" s="67">
        <f>O39+O45</f>
        <v>2690.7290000000007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 t="s">
        <v>84</v>
      </c>
      <c r="I47" s="89">
        <v>666.901</v>
      </c>
      <c r="J47" s="166">
        <v>590.4050000000001</v>
      </c>
      <c r="K47" s="89">
        <v>644.067</v>
      </c>
      <c r="L47" s="166"/>
      <c r="M47" s="166">
        <v>1052.25</v>
      </c>
      <c r="N47" s="62">
        <v>964.6610000000001</v>
      </c>
      <c r="O47" s="62">
        <v>821.072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>
        <v>1.556</v>
      </c>
      <c r="J48" s="166"/>
      <c r="K48" s="89"/>
      <c r="L48" s="166"/>
      <c r="M48" s="166"/>
      <c r="N48" s="62"/>
      <c r="O48" s="62"/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50.025999999999996</v>
      </c>
      <c r="J49" s="166">
        <v>48.881</v>
      </c>
      <c r="K49" s="89">
        <v>49.61</v>
      </c>
      <c r="L49" s="166"/>
      <c r="M49" s="166">
        <v>48.581</v>
      </c>
      <c r="N49" s="62">
        <v>47.34</v>
      </c>
      <c r="O49" s="62">
        <v>45.94500000000001</v>
      </c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1006.514</v>
      </c>
      <c r="J50" s="166">
        <v>866.5920000000001</v>
      </c>
      <c r="K50" s="89">
        <v>919.974</v>
      </c>
      <c r="L50" s="166"/>
      <c r="M50" s="166">
        <v>829.0360000000001</v>
      </c>
      <c r="N50" s="62">
        <v>774.0450000000001</v>
      </c>
      <c r="O50" s="62">
        <v>711.855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1055.011</v>
      </c>
      <c r="J51" s="166">
        <v>650.735</v>
      </c>
      <c r="K51" s="89">
        <v>1057.203</v>
      </c>
      <c r="L51" s="166"/>
      <c r="M51" s="166">
        <v>683.179</v>
      </c>
      <c r="N51" s="62">
        <v>758.9010000000001</v>
      </c>
      <c r="O51" s="62">
        <v>877.7550000000001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344.923</v>
      </c>
      <c r="J52" s="166">
        <v>751.287</v>
      </c>
      <c r="K52" s="89">
        <v>310.725</v>
      </c>
      <c r="L52" s="166"/>
      <c r="M52" s="166">
        <v>259.122</v>
      </c>
      <c r="N52" s="62">
        <v>241.317</v>
      </c>
      <c r="O52" s="62">
        <v>234.10200000000003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89"/>
      <c r="L53" s="166"/>
      <c r="M53" s="166"/>
      <c r="N53" s="62"/>
      <c r="O53" s="62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165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3124.9309999999996</v>
      </c>
      <c r="J55" s="150">
        <f>SUM(J47:J54)</f>
        <v>2907.9000000000005</v>
      </c>
      <c r="K55" s="90">
        <f>SUM(K47:K54)</f>
        <v>2981.579</v>
      </c>
      <c r="L55" s="124" t="s">
        <v>23</v>
      </c>
      <c r="M55" s="124">
        <f>SUM(M47:M54)</f>
        <v>2872.1679999999997</v>
      </c>
      <c r="N55" s="67">
        <f>SUM(N47:N54)</f>
        <v>2786.264</v>
      </c>
      <c r="O55" s="67">
        <f>SUM(O47:O54)</f>
        <v>2690.7290000000003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2010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2.7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>
        <f>IF(N$5=0,"",N$5)</f>
      </c>
      <c r="O59" s="94">
        <f>IF(O$5=0,"",O$5)</f>
      </c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36.933</v>
      </c>
      <c r="J61" s="164">
        <v>10.387000000000002</v>
      </c>
      <c r="K61" s="87">
        <v>121.18799999999999</v>
      </c>
      <c r="L61" s="164"/>
      <c r="M61" s="164">
        <v>190.404</v>
      </c>
      <c r="N61" s="65">
        <v>168.816</v>
      </c>
      <c r="O61" s="65">
        <v>144</v>
      </c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14.517</v>
      </c>
      <c r="J62" s="165">
        <v>-6.626999999999999</v>
      </c>
      <c r="K62" s="88">
        <v>52.794000000000004</v>
      </c>
      <c r="L62" s="165"/>
      <c r="M62" s="165">
        <v>72.13900000000001</v>
      </c>
      <c r="N62" s="64">
        <v>49.75899999999999</v>
      </c>
      <c r="O62" s="64">
        <v>15.000000000000002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51.45</v>
      </c>
      <c r="J63" s="156">
        <f>SUM(J61:J62)</f>
        <v>3.7600000000000033</v>
      </c>
      <c r="K63" s="90">
        <f>SUM(K61:K62)</f>
        <v>173.982</v>
      </c>
      <c r="L63" s="124" t="s">
        <v>23</v>
      </c>
      <c r="M63" s="124">
        <f>SUM(M61:M62)</f>
        <v>262.543</v>
      </c>
      <c r="N63" s="67">
        <f>SUM(N61:N62)</f>
        <v>218.575</v>
      </c>
      <c r="O63" s="67">
        <f>SUM(O61:O62)</f>
        <v>159</v>
      </c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-58.697</v>
      </c>
      <c r="J64" s="166">
        <v>-22.576999999999998</v>
      </c>
      <c r="K64" s="89">
        <v>-59.652</v>
      </c>
      <c r="L64" s="166"/>
      <c r="M64" s="166">
        <v>-64.73500000000001</v>
      </c>
      <c r="N64" s="62">
        <v>-52.479</v>
      </c>
      <c r="O64" s="62">
        <v>-35.774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2.118</v>
      </c>
      <c r="J65" s="165">
        <v>0.887</v>
      </c>
      <c r="K65" s="88">
        <v>3.323</v>
      </c>
      <c r="L65" s="165"/>
      <c r="M65" s="165">
        <v>2.032</v>
      </c>
      <c r="N65" s="64">
        <v>5.172000000000001</v>
      </c>
      <c r="O65" s="64">
        <v>4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3" t="s">
        <v>62</v>
      </c>
      <c r="F66" s="153"/>
      <c r="G66" s="36"/>
      <c r="H66" s="36"/>
      <c r="I66" s="92">
        <f aca="true" t="shared" si="9" ref="I66:O66">SUM(I63:I65)</f>
        <v>-5.129</v>
      </c>
      <c r="J66" s="156">
        <f t="shared" si="9"/>
        <v>-17.929999999999993</v>
      </c>
      <c r="K66" s="152">
        <f t="shared" si="9"/>
        <v>117.65299999999999</v>
      </c>
      <c r="L66" s="167">
        <f t="shared" si="9"/>
        <v>0</v>
      </c>
      <c r="M66" s="167">
        <f t="shared" si="9"/>
        <v>199.84</v>
      </c>
      <c r="N66" s="156">
        <f t="shared" si="9"/>
        <v>171.268</v>
      </c>
      <c r="O66" s="67">
        <f t="shared" si="9"/>
        <v>127.226</v>
      </c>
    </row>
    <row r="67" spans="1:15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>
        <v>-14.283000000000001</v>
      </c>
      <c r="J67" s="165">
        <v>-12.298</v>
      </c>
      <c r="K67" s="88">
        <v>-12.297999999999998</v>
      </c>
      <c r="L67" s="165"/>
      <c r="M67" s="165"/>
      <c r="N67" s="64"/>
      <c r="O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-19.412</v>
      </c>
      <c r="J68" s="156">
        <f>SUM(J66:J67)</f>
        <v>-30.227999999999994</v>
      </c>
      <c r="K68" s="90">
        <f>SUM(K66:K67)</f>
        <v>105.35499999999999</v>
      </c>
      <c r="L68" s="124" t="s">
        <v>23</v>
      </c>
      <c r="M68" s="124">
        <f>SUM(M66:M67)</f>
        <v>199.84</v>
      </c>
      <c r="N68" s="67">
        <f>SUM(N66:N67)</f>
        <v>171.268</v>
      </c>
      <c r="O68" s="67">
        <f>SUM(O66:O67)</f>
        <v>127.226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-7.474</v>
      </c>
      <c r="J69" s="166">
        <v>-38.022</v>
      </c>
      <c r="K69" s="89">
        <v>344.0200000000001</v>
      </c>
      <c r="L69" s="166"/>
      <c r="M69" s="166">
        <v>-83.47800000000001</v>
      </c>
      <c r="N69" s="62">
        <v>-136.829</v>
      </c>
      <c r="O69" s="62">
        <v>-167</v>
      </c>
    </row>
    <row r="70" spans="1:15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166"/>
      <c r="N70" s="62"/>
      <c r="O70" s="62"/>
    </row>
    <row r="71" spans="1:15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>
        <v>-476.19</v>
      </c>
      <c r="L71" s="166"/>
      <c r="M71" s="166"/>
      <c r="N71" s="62"/>
      <c r="O71" s="62"/>
    </row>
    <row r="72" spans="1:15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/>
      <c r="M72" s="165"/>
      <c r="N72" s="64"/>
      <c r="O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-7.474</v>
      </c>
      <c r="J73" s="165">
        <f>SUM(J69:J72)</f>
        <v>-38.022</v>
      </c>
      <c r="K73" s="91">
        <f>SUM(K69:K72)</f>
        <v>-132.1699999999999</v>
      </c>
      <c r="L73" s="168" t="s">
        <v>23</v>
      </c>
      <c r="M73" s="168">
        <f>SUM(M69:M72)</f>
        <v>-83.47800000000001</v>
      </c>
      <c r="N73" s="66">
        <f>SUM(N69:N72)</f>
        <v>-136.829</v>
      </c>
      <c r="O73" s="66">
        <f>SUM(O69:O72)</f>
        <v>-167</v>
      </c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-26.886</v>
      </c>
      <c r="J74" s="156">
        <f>SUM(J73+J68)</f>
        <v>-68.25</v>
      </c>
      <c r="K74" s="90">
        <f>SUM(K73+K68)</f>
        <v>-26.814999999999912</v>
      </c>
      <c r="L74" s="124" t="s">
        <v>23</v>
      </c>
      <c r="M74" s="124">
        <f>SUM(M73+M68)</f>
        <v>116.362</v>
      </c>
      <c r="N74" s="67">
        <f>SUM(N73+N68)</f>
        <v>34.43899999999999</v>
      </c>
      <c r="O74" s="67">
        <f>SUM(O73+O68)</f>
        <v>-39.774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0" ref="I76:O76">I$3</f>
        <v>2012</v>
      </c>
      <c r="J76" s="73">
        <f t="shared" si="10"/>
        <v>2011</v>
      </c>
      <c r="K76" s="73">
        <f t="shared" si="10"/>
        <v>2011</v>
      </c>
      <c r="L76" s="73">
        <f t="shared" si="10"/>
        <v>2010</v>
      </c>
      <c r="M76" s="73">
        <f t="shared" si="10"/>
        <v>2010</v>
      </c>
      <c r="N76" s="73">
        <f t="shared" si="10"/>
        <v>2009</v>
      </c>
      <c r="O76" s="73">
        <f t="shared" si="10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>
        <f>IF(N$5=0,"",N$5)</f>
      </c>
      <c r="O78" s="77">
        <f>IF(O$5=0,"",O$5)</f>
      </c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8.945243320738253</v>
      </c>
      <c r="J80" s="123">
        <f>IF(J7=0,"",IF(J14=0,"",(J14/J7))*100)</f>
        <v>9.326970125543754</v>
      </c>
      <c r="K80" s="120">
        <f>IF(K14=0,"-",IF(K7=0,"-",K14/K7))*100</f>
        <v>9.970239793795393</v>
      </c>
      <c r="L80" s="174">
        <f>IF(L14=0,"-",IF(L7=0,"-",L14/L7))*100</f>
        <v>10.67224708154431</v>
      </c>
      <c r="M80" s="174">
        <f>IF(M14=0,"-",IF(M7=0,"-",M14/M7))*100</f>
        <v>10.67224708154431</v>
      </c>
      <c r="N80" s="68">
        <f>IF(N14=0,"-",IF(N7=0,"-",N14/N7)*100)</f>
        <v>10.924094788622245</v>
      </c>
      <c r="O80" s="68">
        <f>IF(O14=0,"-",IF(O7=0,"-",O14/O7)*100)</f>
        <v>10.746333380529267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1" ref="I81:O81">IF(I20=0,"-",IF(I7=0,"-",I20/I7)*100)</f>
        <v>4.708856385331019</v>
      </c>
      <c r="J81" s="123">
        <f t="shared" si="11"/>
        <v>6.069400969227355</v>
      </c>
      <c r="K81" s="82">
        <f t="shared" si="11"/>
        <v>5.885111906884177</v>
      </c>
      <c r="L81" s="123">
        <f t="shared" si="11"/>
        <v>7.503707343989777</v>
      </c>
      <c r="M81" s="123">
        <f t="shared" si="11"/>
        <v>8.542194747641942</v>
      </c>
      <c r="N81" s="68">
        <f t="shared" si="11"/>
        <v>8.202277100883428</v>
      </c>
      <c r="O81" s="68">
        <f t="shared" si="11"/>
        <v>6.556283504907302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 t="s">
        <v>23</v>
      </c>
      <c r="L82" s="123" t="str">
        <f>IF((L47=0),"-",(L24/((L47+M47)/2)*100))</f>
        <v>-</v>
      </c>
      <c r="M82" s="123">
        <f>IF((M47=0),"-",(M24/((M47+N47)/2)*100))</f>
        <v>12.855202832450189</v>
      </c>
      <c r="N82" s="68">
        <f>IF((N47=0),"-",(N24/((N47+O47)/2)*100))</f>
        <v>13.244757194944565</v>
      </c>
      <c r="O82" s="68">
        <v>11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 t="s">
        <v>23</v>
      </c>
      <c r="L83" s="123" t="str">
        <f>IF((L47=0),"-",((L17+L18)/((L47+L48+L49+L51+M47+M48+M49+M51)/2)*100))</f>
        <v>-</v>
      </c>
      <c r="M83" s="123">
        <f>IF((M47=0),"-",((M17+M18)/((M47+M48+M49+M51+N47+N48+N49+N51)/2)*100))</f>
        <v>11.010849213707665</v>
      </c>
      <c r="N83" s="69">
        <f>IF((N47=0),"-",((N17+N18)/((N47+N48+N49+N51+O47+O48+O49+O51)/2)*100))</f>
        <v>11.014843810888024</v>
      </c>
      <c r="O83" s="69">
        <v>10.4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2" ref="I84:O84">IF(I47=0,"-",((I47+I48)/I55*100))</f>
        <v>21.391096315406646</v>
      </c>
      <c r="J84" s="125">
        <f t="shared" si="12"/>
        <v>20.303483613604318</v>
      </c>
      <c r="K84" s="86">
        <f t="shared" si="12"/>
        <v>21.601540660166975</v>
      </c>
      <c r="L84" s="125" t="str">
        <f t="shared" si="12"/>
        <v>-</v>
      </c>
      <c r="M84" s="125">
        <f t="shared" si="12"/>
        <v>36.636088139691</v>
      </c>
      <c r="N84" s="115">
        <f t="shared" si="12"/>
        <v>34.62202433078847</v>
      </c>
      <c r="O84" s="115">
        <f t="shared" si="12"/>
        <v>30.51485303796852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3" ref="I85:O85">IF((I51+I49-I43-I41-I37)=0,"-",(I51+I49-I43-I41-I37))</f>
        <v>747.662</v>
      </c>
      <c r="J85" s="126">
        <f t="shared" si="13"/>
        <v>408.615</v>
      </c>
      <c r="K85" s="83">
        <f t="shared" si="13"/>
        <v>768.1539999999999</v>
      </c>
      <c r="L85" s="126" t="str">
        <f t="shared" si="13"/>
        <v>-</v>
      </c>
      <c r="M85" s="126">
        <f t="shared" si="13"/>
        <v>391.413</v>
      </c>
      <c r="N85" s="1">
        <f t="shared" si="13"/>
        <v>624.2040000000001</v>
      </c>
      <c r="O85" s="1">
        <f t="shared" si="13"/>
        <v>807.3440000000002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4" ref="I86:O86">IF((I47=0),"-",((I51+I49)/(I47+I48)))</f>
        <v>1.6531160568293848</v>
      </c>
      <c r="J86" s="127">
        <f t="shared" si="14"/>
        <v>1.1849764144951345</v>
      </c>
      <c r="K86" s="84">
        <f t="shared" si="14"/>
        <v>1.7184749412716376</v>
      </c>
      <c r="L86" s="127" t="str">
        <f t="shared" si="14"/>
        <v>-</v>
      </c>
      <c r="M86" s="127">
        <f t="shared" si="14"/>
        <v>0.695424091233072</v>
      </c>
      <c r="N86" s="2">
        <f t="shared" si="14"/>
        <v>0.8357765059435388</v>
      </c>
      <c r="O86" s="2">
        <f t="shared" si="14"/>
        <v>1.124992692480075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1338</v>
      </c>
      <c r="L87" s="175">
        <v>1204</v>
      </c>
      <c r="M87" s="175">
        <v>1204</v>
      </c>
      <c r="N87" s="28">
        <v>1178</v>
      </c>
      <c r="O87" s="28">
        <v>1175</v>
      </c>
    </row>
    <row r="88" spans="3:15" ht="15" customHeight="1">
      <c r="C88" s="3" t="s">
        <v>0</v>
      </c>
      <c r="D88" s="3"/>
      <c r="E88" s="5" t="s">
        <v>144</v>
      </c>
      <c r="F88" s="5"/>
      <c r="G88" s="5"/>
      <c r="H88" s="5"/>
      <c r="I88" s="144"/>
      <c r="J88" s="144"/>
      <c r="K88" s="5"/>
      <c r="L88" s="5"/>
      <c r="M88" s="5"/>
      <c r="N88" s="5"/>
      <c r="O88" s="5"/>
    </row>
    <row r="89" spans="3:15" ht="15">
      <c r="C89" s="3"/>
      <c r="D89" s="3"/>
      <c r="E89" s="5" t="s">
        <v>145</v>
      </c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5" customHeight="1">
      <c r="C90" s="3"/>
      <c r="D90" s="3"/>
      <c r="E90" s="5" t="s">
        <v>146</v>
      </c>
      <c r="F90" s="5"/>
      <c r="G90" s="5"/>
      <c r="H90" s="5"/>
      <c r="I90" s="145"/>
      <c r="J90" s="145"/>
      <c r="K90" s="5"/>
      <c r="L90" s="5"/>
      <c r="M90" s="5"/>
      <c r="N90" s="5"/>
      <c r="O90" s="5"/>
    </row>
    <row r="91" spans="5:15" ht="15">
      <c r="E91" s="5"/>
      <c r="F91" s="5"/>
      <c r="G91" s="5"/>
      <c r="H91" s="5"/>
      <c r="I91" s="57"/>
      <c r="J91" s="57"/>
      <c r="K91" s="5"/>
      <c r="L91" s="5"/>
      <c r="M91" s="5"/>
      <c r="N91" s="5"/>
      <c r="O91" s="5"/>
    </row>
    <row r="92" spans="5:15" ht="15">
      <c r="E92" s="5"/>
      <c r="F92" s="5"/>
      <c r="G92" s="5"/>
      <c r="H92" s="5"/>
      <c r="I92" s="57"/>
      <c r="J92" s="57"/>
      <c r="K92" s="5"/>
      <c r="L92" s="5"/>
      <c r="M92" s="5"/>
      <c r="N92" s="5"/>
      <c r="O92" s="5"/>
    </row>
    <row r="93" spans="5:15" ht="15">
      <c r="E93" s="31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74:F74"/>
    <mergeCell ref="E1:O1"/>
    <mergeCell ref="E61:F61"/>
    <mergeCell ref="E62:F62"/>
    <mergeCell ref="E63:F63"/>
    <mergeCell ref="E64:F64"/>
    <mergeCell ref="E82:F82"/>
    <mergeCell ref="E65:F65"/>
    <mergeCell ref="E81:F81"/>
    <mergeCell ref="E67:F67"/>
    <mergeCell ref="E72:F72"/>
    <mergeCell ref="E80:F80"/>
    <mergeCell ref="E87:F87"/>
    <mergeCell ref="E68:F68"/>
    <mergeCell ref="E69:F69"/>
    <mergeCell ref="E70:F70"/>
    <mergeCell ref="E71:F71"/>
    <mergeCell ref="E84:F84"/>
    <mergeCell ref="E85:F85"/>
    <mergeCell ref="E86:F86"/>
    <mergeCell ref="E83:F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52.003906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111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87</v>
      </c>
      <c r="F2" s="16"/>
      <c r="G2" s="16"/>
      <c r="H2" s="16"/>
      <c r="I2" s="55"/>
      <c r="J2" s="55"/>
      <c r="K2" s="17"/>
      <c r="L2" s="18"/>
      <c r="M2" s="18"/>
      <c r="N2" s="18"/>
      <c r="O2" s="19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2010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416.899</v>
      </c>
      <c r="J7" s="124">
        <v>336.726</v>
      </c>
      <c r="K7" s="90">
        <v>1788.631</v>
      </c>
      <c r="L7" s="124">
        <v>1631.78</v>
      </c>
      <c r="M7" s="124">
        <v>1631.78</v>
      </c>
      <c r="N7" s="67">
        <v>1503.5620000000001</v>
      </c>
      <c r="O7" s="67">
        <v>1308.8390000000002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-459.73</v>
      </c>
      <c r="J8" s="166">
        <v>-344.442</v>
      </c>
      <c r="K8" s="89">
        <v>-1648.8229999999999</v>
      </c>
      <c r="L8" s="166">
        <v>-1473.2210000000002</v>
      </c>
      <c r="M8" s="166">
        <v>-1473.2210000000002</v>
      </c>
      <c r="N8" s="62">
        <v>-1288.354</v>
      </c>
      <c r="O8" s="62">
        <v>-1144.7190000000003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/>
      <c r="J9" s="166">
        <v>9</v>
      </c>
      <c r="K9" s="89">
        <v>9.316</v>
      </c>
      <c r="L9" s="166"/>
      <c r="M9" s="166"/>
      <c r="N9" s="62">
        <v>-27.455000000000002</v>
      </c>
      <c r="O9" s="62">
        <v>0.154</v>
      </c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>
        <v>2.171</v>
      </c>
      <c r="J10" s="166">
        <v>2.261</v>
      </c>
      <c r="K10" s="89">
        <v>5.914</v>
      </c>
      <c r="L10" s="166">
        <v>1.81</v>
      </c>
      <c r="M10" s="166">
        <v>1.81</v>
      </c>
      <c r="N10" s="62">
        <v>3.289</v>
      </c>
      <c r="O10" s="62">
        <v>8.102</v>
      </c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165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-40.66000000000002</v>
      </c>
      <c r="J12" s="124">
        <f t="shared" si="0"/>
        <v>3.544999999999992</v>
      </c>
      <c r="K12" s="90">
        <f t="shared" si="0"/>
        <v>155.0380000000002</v>
      </c>
      <c r="L12" s="124">
        <f t="shared" si="0"/>
        <v>160.36899999999974</v>
      </c>
      <c r="M12" s="124">
        <f t="shared" si="0"/>
        <v>160.36899999999974</v>
      </c>
      <c r="N12" s="67">
        <f t="shared" si="0"/>
        <v>191.04200000000006</v>
      </c>
      <c r="O12" s="67">
        <f t="shared" si="0"/>
        <v>172.3759999999999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-7.605</v>
      </c>
      <c r="J13" s="165">
        <v>-7.489000000000001</v>
      </c>
      <c r="K13" s="88">
        <v>-29.081</v>
      </c>
      <c r="L13" s="165">
        <v>-29.388999999999996</v>
      </c>
      <c r="M13" s="165">
        <v>-29.389000000000003</v>
      </c>
      <c r="N13" s="64">
        <v>-28.498</v>
      </c>
      <c r="O13" s="64">
        <v>-28.962000000000003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-48.265000000000015</v>
      </c>
      <c r="J14" s="124">
        <f t="shared" si="1"/>
        <v>-3.944000000000009</v>
      </c>
      <c r="K14" s="90">
        <f t="shared" si="1"/>
        <v>125.9570000000002</v>
      </c>
      <c r="L14" s="124">
        <f t="shared" si="1"/>
        <v>130.97999999999973</v>
      </c>
      <c r="M14" s="124">
        <f t="shared" si="1"/>
        <v>130.97999999999973</v>
      </c>
      <c r="N14" s="67">
        <f t="shared" si="1"/>
        <v>162.54400000000007</v>
      </c>
      <c r="O14" s="67">
        <f t="shared" si="1"/>
        <v>143.41399999999987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-1.135</v>
      </c>
      <c r="J15" s="166">
        <v>-1.135</v>
      </c>
      <c r="K15" s="89">
        <v>-4.54</v>
      </c>
      <c r="L15" s="166">
        <v>-4.54</v>
      </c>
      <c r="M15" s="166">
        <v>-4.54</v>
      </c>
      <c r="N15" s="62">
        <v>-2.588</v>
      </c>
      <c r="O15" s="62">
        <v>-2.58</v>
      </c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165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-49.40000000000001</v>
      </c>
      <c r="J17" s="124">
        <f t="shared" si="2"/>
        <v>-5.079000000000009</v>
      </c>
      <c r="K17" s="90">
        <f t="shared" si="2"/>
        <v>121.4170000000002</v>
      </c>
      <c r="L17" s="124">
        <f t="shared" si="2"/>
        <v>126.43999999999973</v>
      </c>
      <c r="M17" s="124">
        <f t="shared" si="2"/>
        <v>126.43999999999973</v>
      </c>
      <c r="N17" s="67">
        <f t="shared" si="2"/>
        <v>159.95600000000007</v>
      </c>
      <c r="O17" s="67">
        <f t="shared" si="2"/>
        <v>140.83399999999986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1.839</v>
      </c>
      <c r="J18" s="166">
        <v>2.492</v>
      </c>
      <c r="K18" s="89">
        <v>14.164</v>
      </c>
      <c r="L18" s="166">
        <v>9.260000000000002</v>
      </c>
      <c r="M18" s="166">
        <v>9.260000000000002</v>
      </c>
      <c r="N18" s="62">
        <v>25.533</v>
      </c>
      <c r="O18" s="62">
        <v>38.463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-22.613999999999997</v>
      </c>
      <c r="J19" s="165">
        <v>-11.831</v>
      </c>
      <c r="K19" s="88">
        <v>-68.618</v>
      </c>
      <c r="L19" s="165">
        <v>-38.185</v>
      </c>
      <c r="M19" s="165">
        <v>-22.618000000000002</v>
      </c>
      <c r="N19" s="64">
        <v>-49.612</v>
      </c>
      <c r="O19" s="64">
        <v>-66.15200000000002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-70.17500000000001</v>
      </c>
      <c r="J20" s="124">
        <f t="shared" si="3"/>
        <v>-14.418000000000008</v>
      </c>
      <c r="K20" s="90">
        <f t="shared" si="3"/>
        <v>66.96300000000019</v>
      </c>
      <c r="L20" s="124">
        <f t="shared" si="3"/>
        <v>97.51499999999973</v>
      </c>
      <c r="M20" s="124">
        <f t="shared" si="3"/>
        <v>113.08199999999974</v>
      </c>
      <c r="N20" s="67">
        <f t="shared" si="3"/>
        <v>135.8770000000001</v>
      </c>
      <c r="O20" s="67">
        <f t="shared" si="3"/>
        <v>113.14499999999984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17.454</v>
      </c>
      <c r="J21" s="166">
        <v>3.918000000000001</v>
      </c>
      <c r="K21" s="89">
        <v>-17.03</v>
      </c>
      <c r="L21" s="166">
        <v>-28.436999999999998</v>
      </c>
      <c r="M21" s="166">
        <v>-28.437000000000005</v>
      </c>
      <c r="N21" s="62">
        <v>-50.119</v>
      </c>
      <c r="O21" s="62">
        <v>-26.28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165"/>
      <c r="N22" s="64"/>
      <c r="O22" s="64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-52.72100000000001</v>
      </c>
      <c r="J23" s="124">
        <f t="shared" si="4"/>
        <v>-10.500000000000007</v>
      </c>
      <c r="K23" s="90">
        <f t="shared" si="4"/>
        <v>49.93300000000019</v>
      </c>
      <c r="L23" s="124">
        <f t="shared" si="4"/>
        <v>69.07799999999973</v>
      </c>
      <c r="M23" s="124">
        <f t="shared" si="4"/>
        <v>84.64499999999973</v>
      </c>
      <c r="N23" s="67">
        <f t="shared" si="4"/>
        <v>85.7580000000001</v>
      </c>
      <c r="O23" s="67">
        <f t="shared" si="4"/>
        <v>86.86499999999984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-58.88000000000001</v>
      </c>
      <c r="J24" s="166">
        <f t="shared" si="5"/>
        <v>-13.581000000000007</v>
      </c>
      <c r="K24" s="89">
        <f>K23-K25</f>
        <v>29.317000000000192</v>
      </c>
      <c r="L24" s="166">
        <f>L23-L25</f>
        <v>38.94499999999974</v>
      </c>
      <c r="M24" s="166">
        <f>M23-M25</f>
        <v>54.51199999999972</v>
      </c>
      <c r="N24" s="62">
        <f t="shared" si="5"/>
        <v>67.9280000000001</v>
      </c>
      <c r="O24" s="62">
        <f t="shared" si="5"/>
        <v>71.84399999999984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>
        <v>6.159</v>
      </c>
      <c r="J25" s="166">
        <v>3.081</v>
      </c>
      <c r="K25" s="89">
        <v>20.616</v>
      </c>
      <c r="L25" s="166">
        <v>30.133</v>
      </c>
      <c r="M25" s="166">
        <v>30.133000000000003</v>
      </c>
      <c r="N25" s="62">
        <v>17.830000000000002</v>
      </c>
      <c r="O25" s="62">
        <v>15.021</v>
      </c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-51.5</v>
      </c>
      <c r="J27" s="193">
        <v>9</v>
      </c>
      <c r="K27" s="191">
        <v>-43.223</v>
      </c>
      <c r="L27" s="192">
        <v>-9</v>
      </c>
      <c r="M27" s="192">
        <v>-9</v>
      </c>
      <c r="N27" s="192">
        <v>63</v>
      </c>
      <c r="O27" s="192">
        <v>52</v>
      </c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3.234999999999985</v>
      </c>
      <c r="J28" s="198">
        <f t="shared" si="6"/>
        <v>-12.94400000000001</v>
      </c>
      <c r="K28" s="196">
        <f t="shared" si="6"/>
        <v>169.1800000000002</v>
      </c>
      <c r="L28" s="197">
        <f t="shared" si="6"/>
        <v>139.97999999999973</v>
      </c>
      <c r="M28" s="197">
        <f t="shared" si="6"/>
        <v>139.97999999999973</v>
      </c>
      <c r="N28" s="197">
        <f t="shared" si="6"/>
        <v>99.54400000000007</v>
      </c>
      <c r="O28" s="197">
        <f>O14-O27</f>
        <v>91.41399999999987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2010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  <c r="O32" s="94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601.816</v>
      </c>
      <c r="J34" s="166">
        <v>465.592</v>
      </c>
      <c r="K34" s="89">
        <v>602.362</v>
      </c>
      <c r="L34" s="166"/>
      <c r="M34" s="166">
        <v>464.68100000000004</v>
      </c>
      <c r="N34" s="62">
        <v>459.719</v>
      </c>
      <c r="O34" s="62">
        <v>467.327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231.92899999999997</v>
      </c>
      <c r="J35" s="166">
        <v>232.98600000000002</v>
      </c>
      <c r="K35" s="89">
        <v>233.226</v>
      </c>
      <c r="L35" s="166"/>
      <c r="M35" s="166">
        <v>234.327</v>
      </c>
      <c r="N35" s="62">
        <v>239.63300000000004</v>
      </c>
      <c r="O35" s="62">
        <v>236.214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126.24700000000001</v>
      </c>
      <c r="J36" s="166">
        <v>104.74699999999996</v>
      </c>
      <c r="K36" s="89">
        <v>124.37599999999998</v>
      </c>
      <c r="L36" s="166"/>
      <c r="M36" s="166">
        <v>99.17899999999997</v>
      </c>
      <c r="N36" s="62">
        <v>100.46600000000007</v>
      </c>
      <c r="O36" s="62">
        <v>201.055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166"/>
      <c r="N37" s="62">
        <v>5.5</v>
      </c>
      <c r="O37" s="62">
        <v>7.5</v>
      </c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121.48100000000001</v>
      </c>
      <c r="J38" s="165">
        <v>82.451</v>
      </c>
      <c r="K38" s="88">
        <v>96.44300000000001</v>
      </c>
      <c r="L38" s="165"/>
      <c r="M38" s="165">
        <v>71.30700000000002</v>
      </c>
      <c r="N38" s="64">
        <v>65.488</v>
      </c>
      <c r="O38" s="64">
        <v>76.20300000000002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1081.473</v>
      </c>
      <c r="J39" s="150">
        <f>SUM(J34:J38)</f>
        <v>885.776</v>
      </c>
      <c r="K39" s="90">
        <f>SUM(K34:K38)</f>
        <v>1056.407</v>
      </c>
      <c r="L39" s="124" t="s">
        <v>23</v>
      </c>
      <c r="M39" s="124">
        <f>SUM(M34:M38)</f>
        <v>869.494</v>
      </c>
      <c r="N39" s="67">
        <f>SUM(N34:N38)</f>
        <v>870.8060000000003</v>
      </c>
      <c r="O39" s="67">
        <f>SUM(O34:O38)</f>
        <v>988.299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280.119</v>
      </c>
      <c r="J40" s="166">
        <v>220.076</v>
      </c>
      <c r="K40" s="89">
        <v>251.989</v>
      </c>
      <c r="L40" s="166"/>
      <c r="M40" s="166">
        <v>208.71500000000003</v>
      </c>
      <c r="N40" s="62">
        <v>211.168</v>
      </c>
      <c r="O40" s="62">
        <v>218.25400000000002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166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1058.079</v>
      </c>
      <c r="J42" s="166">
        <v>715.711</v>
      </c>
      <c r="K42" s="89">
        <v>1229.6469999999997</v>
      </c>
      <c r="L42" s="166"/>
      <c r="M42" s="166">
        <v>1045.042</v>
      </c>
      <c r="N42" s="62">
        <v>935.179</v>
      </c>
      <c r="O42" s="62">
        <v>947.3220000000001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169.782</v>
      </c>
      <c r="J43" s="166">
        <v>240.086</v>
      </c>
      <c r="K43" s="89">
        <v>415.514</v>
      </c>
      <c r="L43" s="166"/>
      <c r="M43" s="166">
        <v>428.50300000000004</v>
      </c>
      <c r="N43" s="62">
        <v>378.06600000000003</v>
      </c>
      <c r="O43" s="62">
        <v>481.033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165"/>
      <c r="N44" s="64">
        <v>152.791</v>
      </c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1507.9799999999998</v>
      </c>
      <c r="J45" s="151">
        <f>SUM(J40:J44)</f>
        <v>1175.873</v>
      </c>
      <c r="K45" s="96">
        <f>SUM(K40:K44)</f>
        <v>1897.1499999999996</v>
      </c>
      <c r="L45" s="138" t="s">
        <v>23</v>
      </c>
      <c r="M45" s="138">
        <f>SUM(M40:M44)</f>
        <v>1682.2600000000002</v>
      </c>
      <c r="N45" s="97">
        <f>SUM(N40:N44)</f>
        <v>1677.204</v>
      </c>
      <c r="O45" s="97">
        <f>SUM(O40:O44)</f>
        <v>1646.609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2589.4529999999995</v>
      </c>
      <c r="J46" s="150">
        <f>J45+J39</f>
        <v>2061.649</v>
      </c>
      <c r="K46" s="90">
        <f>K39+K45</f>
        <v>2953.557</v>
      </c>
      <c r="L46" s="124" t="s">
        <v>23</v>
      </c>
      <c r="M46" s="124">
        <f>M39+M45</f>
        <v>2551.7540000000004</v>
      </c>
      <c r="N46" s="67">
        <f>N39+N45</f>
        <v>2548.01</v>
      </c>
      <c r="O46" s="67">
        <f>O39+O45</f>
        <v>2634.908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465.04999999999995</v>
      </c>
      <c r="J47" s="166">
        <v>535.1469999999999</v>
      </c>
      <c r="K47" s="89">
        <v>526.1569999999999</v>
      </c>
      <c r="L47" s="166"/>
      <c r="M47" s="166">
        <v>822.5400000000002</v>
      </c>
      <c r="N47" s="62">
        <v>758.3910000000001</v>
      </c>
      <c r="O47" s="62">
        <v>705.2450000000001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>
        <v>10.56</v>
      </c>
      <c r="J48" s="166">
        <v>28.923</v>
      </c>
      <c r="K48" s="89">
        <v>25.285</v>
      </c>
      <c r="L48" s="166"/>
      <c r="M48" s="166">
        <v>61.416000000000004</v>
      </c>
      <c r="N48" s="62">
        <v>41.212</v>
      </c>
      <c r="O48" s="62">
        <v>33.535000000000004</v>
      </c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38.471</v>
      </c>
      <c r="J49" s="166">
        <v>32.534</v>
      </c>
      <c r="K49" s="89">
        <v>38.143</v>
      </c>
      <c r="L49" s="166"/>
      <c r="M49" s="166">
        <v>31.871000000000002</v>
      </c>
      <c r="N49" s="62">
        <v>38.223</v>
      </c>
      <c r="O49" s="62">
        <v>122.979</v>
      </c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67.70100000000001</v>
      </c>
      <c r="J50" s="166">
        <v>139.59699999999998</v>
      </c>
      <c r="K50" s="89">
        <v>67.789</v>
      </c>
      <c r="L50" s="166"/>
      <c r="M50" s="166">
        <v>70.749</v>
      </c>
      <c r="N50" s="62">
        <v>73.751</v>
      </c>
      <c r="O50" s="62">
        <v>116.405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446.2</v>
      </c>
      <c r="J51" s="166">
        <v>140.375</v>
      </c>
      <c r="K51" s="89">
        <v>391.636</v>
      </c>
      <c r="L51" s="166"/>
      <c r="M51" s="166">
        <v>140.274</v>
      </c>
      <c r="N51" s="62">
        <v>182.81</v>
      </c>
      <c r="O51" s="62">
        <v>295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1530.567</v>
      </c>
      <c r="J52" s="166">
        <v>1162.195</v>
      </c>
      <c r="K52" s="89">
        <v>1873.643</v>
      </c>
      <c r="L52" s="166"/>
      <c r="M52" s="166">
        <v>1402.026</v>
      </c>
      <c r="N52" s="62">
        <v>1433.517</v>
      </c>
      <c r="O52" s="62">
        <v>1351.886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30.904</v>
      </c>
      <c r="J53" s="166">
        <v>22.878</v>
      </c>
      <c r="K53" s="89">
        <v>30.904</v>
      </c>
      <c r="L53" s="166"/>
      <c r="M53" s="166">
        <v>22.878</v>
      </c>
      <c r="N53" s="62">
        <v>17.104</v>
      </c>
      <c r="O53" s="62">
        <v>9.858</v>
      </c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165"/>
      <c r="N54" s="64">
        <v>3.0020000000000002</v>
      </c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2589.453</v>
      </c>
      <c r="J55" s="150">
        <f>SUM(J47:J54)</f>
        <v>2061.649</v>
      </c>
      <c r="K55" s="90">
        <f>SUM(K47:K54)</f>
        <v>2953.5570000000002</v>
      </c>
      <c r="L55" s="124" t="s">
        <v>23</v>
      </c>
      <c r="M55" s="124">
        <f>SUM(M47:M54)</f>
        <v>2551.7540000000004</v>
      </c>
      <c r="N55" s="67">
        <f>SUM(N47:N54)</f>
        <v>2548.0099999999998</v>
      </c>
      <c r="O55" s="67">
        <f>SUM(O47:O54)</f>
        <v>2634.9080000000004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2010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  <c r="O59" s="94"/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-70.79299999999999</v>
      </c>
      <c r="J61" s="164">
        <v>-28.729999999999997</v>
      </c>
      <c r="K61" s="87">
        <v>65.595</v>
      </c>
      <c r="L61" s="164"/>
      <c r="M61" s="164">
        <v>102.44</v>
      </c>
      <c r="N61" s="65">
        <f>170.998-0.22</f>
        <v>170.778</v>
      </c>
      <c r="O61" s="65">
        <v>75.69000000000001</v>
      </c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-146.007</v>
      </c>
      <c r="J62" s="165">
        <v>-54.27200000000005</v>
      </c>
      <c r="K62" s="88">
        <v>5.720999999999975</v>
      </c>
      <c r="L62" s="165"/>
      <c r="M62" s="165">
        <v>-130.904</v>
      </c>
      <c r="N62" s="64">
        <v>-10.863000000000014</v>
      </c>
      <c r="O62" s="64">
        <v>80.46199999999999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-216.8</v>
      </c>
      <c r="J63" s="156">
        <f>SUM(J61:J62)</f>
        <v>-83.00200000000004</v>
      </c>
      <c r="K63" s="90">
        <f>SUM(K61:K62)</f>
        <v>71.31599999999997</v>
      </c>
      <c r="L63" s="124" t="s">
        <v>23</v>
      </c>
      <c r="M63" s="124">
        <f>SUM(M61:M62)</f>
        <v>-28.464</v>
      </c>
      <c r="N63" s="67">
        <f>SUM(N61:N62)</f>
        <v>159.91499999999996</v>
      </c>
      <c r="O63" s="67">
        <f>SUM(O61:O62)</f>
        <v>156.152</v>
      </c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-8.788</v>
      </c>
      <c r="J64" s="166">
        <v>-12.827</v>
      </c>
      <c r="K64" s="89">
        <v>-54.214000000000006</v>
      </c>
      <c r="L64" s="166"/>
      <c r="M64" s="166">
        <v>-29.294</v>
      </c>
      <c r="N64" s="62">
        <v>-156.15699999999998</v>
      </c>
      <c r="O64" s="62">
        <v>-17.548000000000002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0.064</v>
      </c>
      <c r="J65" s="165">
        <v>9</v>
      </c>
      <c r="K65" s="88">
        <v>9.362</v>
      </c>
      <c r="L65" s="165"/>
      <c r="M65" s="165">
        <v>1.7710000000000001</v>
      </c>
      <c r="N65" s="64">
        <v>6.595000000000001</v>
      </c>
      <c r="O65" s="64">
        <v>3.726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-225.52400000000003</v>
      </c>
      <c r="J66" s="156">
        <f>SUM(J63:J65)</f>
        <v>-86.82900000000004</v>
      </c>
      <c r="K66" s="90">
        <f>SUM(K63:K65)</f>
        <v>26.46399999999997</v>
      </c>
      <c r="L66" s="124" t="s">
        <v>23</v>
      </c>
      <c r="M66" s="124">
        <f>SUM(M63:M65)</f>
        <v>-55.986999999999995</v>
      </c>
      <c r="N66" s="67">
        <f>SUM(N63:N65)</f>
        <v>10.352999999999982</v>
      </c>
      <c r="O66" s="67">
        <f>SUM(O63:O65)</f>
        <v>142.32999999999998</v>
      </c>
    </row>
    <row r="67" spans="1:15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>
        <v>-48.633</v>
      </c>
      <c r="L67" s="165"/>
      <c r="M67" s="165">
        <v>153.241</v>
      </c>
      <c r="N67" s="64"/>
      <c r="O67" s="64">
        <v>-84</v>
      </c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-225.52400000000003</v>
      </c>
      <c r="J68" s="156">
        <f>SUM(J66:J67)</f>
        <v>-86.82900000000004</v>
      </c>
      <c r="K68" s="90">
        <f>SUM(K66:K67)</f>
        <v>-22.169000000000032</v>
      </c>
      <c r="L68" s="124" t="s">
        <v>23</v>
      </c>
      <c r="M68" s="124">
        <f>SUM(M66:M67)</f>
        <v>97.25400000000002</v>
      </c>
      <c r="N68" s="67">
        <f>SUM(N66:N67)</f>
        <v>10.352999999999982</v>
      </c>
      <c r="O68" s="67">
        <f>SUM(O66:O67)</f>
        <v>58.329999999999984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54</v>
      </c>
      <c r="J69" s="166"/>
      <c r="K69" s="89">
        <v>251.961</v>
      </c>
      <c r="L69" s="166"/>
      <c r="M69" s="166">
        <v>-36.045</v>
      </c>
      <c r="N69" s="62">
        <v>-112.5</v>
      </c>
      <c r="O69" s="62">
        <v>-55</v>
      </c>
    </row>
    <row r="70" spans="1:15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166"/>
      <c r="N70" s="62"/>
      <c r="O70" s="62"/>
    </row>
    <row r="71" spans="1:15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>
        <v>-20.79</v>
      </c>
      <c r="J71" s="166"/>
      <c r="K71" s="89">
        <v>-148.839</v>
      </c>
      <c r="L71" s="166"/>
      <c r="M71" s="166">
        <v>-14.422</v>
      </c>
      <c r="N71" s="62">
        <v>-6.412</v>
      </c>
      <c r="O71" s="62">
        <v>-159.189</v>
      </c>
    </row>
    <row r="72" spans="1:15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>
        <v>-52.48</v>
      </c>
      <c r="J72" s="165">
        <v>-106.478</v>
      </c>
      <c r="K72" s="88">
        <v>-97.56899999999999</v>
      </c>
      <c r="L72" s="165"/>
      <c r="M72" s="165"/>
      <c r="N72" s="64"/>
      <c r="O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-19.269999999999996</v>
      </c>
      <c r="J73" s="165">
        <f>SUM(J69:J72)</f>
        <v>-106.478</v>
      </c>
      <c r="K73" s="91">
        <f>SUM(K69:K72)</f>
        <v>5.553000000000026</v>
      </c>
      <c r="L73" s="168" t="s">
        <v>23</v>
      </c>
      <c r="M73" s="168">
        <f>SUM(M69:M72)</f>
        <v>-50.467</v>
      </c>
      <c r="N73" s="66">
        <f>SUM(N69:N72)</f>
        <v>-118.912</v>
      </c>
      <c r="O73" s="66">
        <f>SUM(O69:O72)</f>
        <v>-214.189</v>
      </c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-244.79400000000004</v>
      </c>
      <c r="J74" s="156">
        <f>SUM(J73+J68)</f>
        <v>-193.30700000000002</v>
      </c>
      <c r="K74" s="90">
        <f>SUM(K73+K68)</f>
        <v>-16.616000000000007</v>
      </c>
      <c r="L74" s="124" t="s">
        <v>23</v>
      </c>
      <c r="M74" s="124">
        <f>SUM(M73+M68)</f>
        <v>46.78700000000002</v>
      </c>
      <c r="N74" s="67">
        <f>SUM(N73+N68)</f>
        <v>-108.55900000000003</v>
      </c>
      <c r="O74" s="67">
        <f>SUM(O73+O68)</f>
        <v>-155.859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9" ref="I76:O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2010</v>
      </c>
      <c r="N76" s="73">
        <f t="shared" si="9"/>
        <v>2009</v>
      </c>
      <c r="O76" s="73">
        <f t="shared" si="9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  <c r="O78" s="77"/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-11.577144584179864</v>
      </c>
      <c r="J80" s="123">
        <f>IF(J7=0,"",IF(J14=0,"",(J14/J7))*100)</f>
        <v>-1.1712787251355727</v>
      </c>
      <c r="K80" s="120">
        <f>IF(K14=0,"-",IF(K7=0,"-",K14/K7))*100</f>
        <v>7.042089732314838</v>
      </c>
      <c r="L80" s="68">
        <f>IF(L14=0,"-",IF(L7=0,"-",L14/L7)*100)</f>
        <v>8.026817340572855</v>
      </c>
      <c r="M80" s="174">
        <f>IF(M14=0,"-",IF(M7=0,"-",M14/M7)*100)</f>
        <v>8.026817340572855</v>
      </c>
      <c r="N80" s="68">
        <f>IF(N14=0,"-",IF(N7=0,"-",N14/N7)*100)</f>
        <v>10.810595106819676</v>
      </c>
      <c r="O80" s="68">
        <f>IF(O14=0,"-",IF(O7=0,"-",O14/O7)*100)</f>
        <v>10.9573446390274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>IF(I20=0,"-",IF(I7=0,"-",I20/I7)*100)</f>
        <v>-16.832614134358685</v>
      </c>
      <c r="J81" s="123">
        <f aca="true" t="shared" si="10" ref="J81:O81">IF(J20=0,"-",IF(J7=0,"-",J20/J7)*100)</f>
        <v>-4.281819639707064</v>
      </c>
      <c r="K81" s="82">
        <f>IF(K20=0,"-",IF(K7=0,"-",K20/K7)*100)</f>
        <v>3.7438130055892014</v>
      </c>
      <c r="L81" s="68">
        <f>IF(L20=0,"-",IF(L7=0,"-",L20/L7)*100)</f>
        <v>5.975989410337161</v>
      </c>
      <c r="M81" s="123">
        <f>IF(M20=0,"-",IF(M7=0,"-",M20/M7)*100)</f>
        <v>6.929978305899064</v>
      </c>
      <c r="N81" s="68">
        <f t="shared" si="10"/>
        <v>9.037006787881051</v>
      </c>
      <c r="O81" s="68">
        <f t="shared" si="10"/>
        <v>8.644684334742458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 t="s">
        <v>23</v>
      </c>
      <c r="L82" s="69" t="str">
        <f>IF((L47=0),"-",(L24/((L47+M47)/2)*100))</f>
        <v>-</v>
      </c>
      <c r="M82" s="123">
        <f>IF((M47=0),"-",(M24/((M47+N47)/2)*100))</f>
        <v>6.896189650275655</v>
      </c>
      <c r="N82" s="69">
        <f>IF((N47=0),"-",(N24/((N47+O47)/2)*100))</f>
        <v>9.282089262630883</v>
      </c>
      <c r="O82" s="69">
        <v>9.7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 t="s">
        <v>23</v>
      </c>
      <c r="L83" s="69" t="str">
        <f>IF((L47=0),"-",((L17+L18)/((L47+L48+L49+L51+M47+M48+M49+M51)/2)*100))</f>
        <v>-</v>
      </c>
      <c r="M83" s="123">
        <f>IF((M47=0),"-",((M17+M18)/((M47+M48+M49+M51+N47+N48+N49+N51)/2)*100))</f>
        <v>13.068578255214765</v>
      </c>
      <c r="N83" s="69">
        <f>IF((N47=0),"-",((N17+N18)/((N47+N48+N49+N51+O47+O48+O49+O51)/2)*100))</f>
        <v>17.037698717963444</v>
      </c>
      <c r="O83" s="69">
        <v>14.5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1" ref="I84:O84">IF(I47=0,"-",((I47+I48)/I55*100))</f>
        <v>18.36719955913469</v>
      </c>
      <c r="J84" s="125">
        <f t="shared" si="11"/>
        <v>27.360137443376637</v>
      </c>
      <c r="K84" s="86">
        <f t="shared" si="11"/>
        <v>18.67043703575045</v>
      </c>
      <c r="L84" s="115" t="str">
        <f t="shared" si="11"/>
        <v>-</v>
      </c>
      <c r="M84" s="125">
        <f t="shared" si="11"/>
        <v>34.64111352426606</v>
      </c>
      <c r="N84" s="115">
        <f t="shared" si="11"/>
        <v>31.381470245407208</v>
      </c>
      <c r="O84" s="115">
        <f t="shared" si="11"/>
        <v>28.038170592673445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2" ref="I85:O85">IF((I51+I49-I43-I41-I37)=0,"-",(I51+I49-I43-I41-I37))</f>
        <v>314.889</v>
      </c>
      <c r="J85" s="126">
        <f t="shared" si="12"/>
        <v>-67.17700000000002</v>
      </c>
      <c r="K85" s="83">
        <f t="shared" si="12"/>
        <v>14.264999999999986</v>
      </c>
      <c r="L85" s="1" t="str">
        <f t="shared" si="12"/>
        <v>-</v>
      </c>
      <c r="M85" s="126">
        <f t="shared" si="12"/>
        <v>-256.35800000000006</v>
      </c>
      <c r="N85" s="1">
        <f t="shared" si="12"/>
        <v>-162.53300000000002</v>
      </c>
      <c r="O85" s="1">
        <f t="shared" si="12"/>
        <v>-70.55400000000003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3" ref="I86:O86">IF((I47=0),"-",((I51+I49)/(I47+I48)))</f>
        <v>1.019051323563424</v>
      </c>
      <c r="J86" s="127">
        <f t="shared" si="13"/>
        <v>0.30653819561401957</v>
      </c>
      <c r="K86" s="84">
        <f t="shared" si="13"/>
        <v>0.7793729893624354</v>
      </c>
      <c r="L86" s="2" t="str">
        <f t="shared" si="13"/>
        <v>-</v>
      </c>
      <c r="M86" s="127">
        <f t="shared" si="13"/>
        <v>0.19474385602903307</v>
      </c>
      <c r="N86" s="2">
        <f t="shared" si="13"/>
        <v>0.27642842760720004</v>
      </c>
      <c r="O86" s="2">
        <f t="shared" si="13"/>
        <v>0.5657692411814071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469</v>
      </c>
      <c r="L87" s="28">
        <v>452</v>
      </c>
      <c r="M87" s="175">
        <v>452</v>
      </c>
      <c r="N87" s="28">
        <v>463</v>
      </c>
      <c r="O87" s="28">
        <v>461</v>
      </c>
    </row>
    <row r="88" spans="3:15" ht="15" customHeight="1">
      <c r="C88" s="3" t="s">
        <v>0</v>
      </c>
      <c r="D88" s="3"/>
      <c r="E88" s="5" t="s">
        <v>144</v>
      </c>
      <c r="F88" s="5"/>
      <c r="G88" s="5"/>
      <c r="H88" s="5"/>
      <c r="I88" s="144"/>
      <c r="J88" s="144"/>
      <c r="K88" s="5"/>
      <c r="L88" s="5"/>
      <c r="M88" s="5"/>
      <c r="N88" s="5"/>
      <c r="O88" s="5"/>
    </row>
    <row r="89" spans="3:15" ht="15" customHeight="1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4.25" customHeight="1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  <c r="O90" s="5"/>
    </row>
    <row r="91" spans="3:15" ht="15">
      <c r="C91" s="3"/>
      <c r="D91" s="3"/>
      <c r="E91" s="5"/>
      <c r="F91" s="5"/>
      <c r="G91" s="5"/>
      <c r="H91" s="5"/>
      <c r="I91" s="57"/>
      <c r="J91" s="57"/>
      <c r="K91" s="5"/>
      <c r="L91" s="5"/>
      <c r="M91" s="5"/>
      <c r="N91" s="5"/>
      <c r="O91" s="5"/>
    </row>
    <row r="92" spans="5:15" ht="15">
      <c r="E92" s="5"/>
      <c r="F92" s="5"/>
      <c r="G92" s="5"/>
      <c r="H92" s="5"/>
      <c r="I92" s="57"/>
      <c r="J92" s="57"/>
      <c r="K92" s="5"/>
      <c r="L92" s="5"/>
      <c r="M92" s="5"/>
      <c r="N92" s="5"/>
      <c r="O92" s="5"/>
    </row>
    <row r="93" spans="5:15" ht="15" customHeight="1">
      <c r="E93" s="5"/>
      <c r="F93" s="5"/>
      <c r="G93" s="5"/>
      <c r="H93" s="5"/>
      <c r="I93" s="57"/>
      <c r="J93" s="57"/>
      <c r="K93" s="5"/>
      <c r="L93" s="5"/>
      <c r="M93" s="5"/>
      <c r="N93" s="5"/>
      <c r="O93" s="5"/>
    </row>
    <row r="94" spans="5:15" ht="15">
      <c r="E94" s="5"/>
      <c r="F94" s="5"/>
      <c r="G94" s="5"/>
      <c r="H94" s="5"/>
      <c r="I94" s="57"/>
      <c r="J94" s="57"/>
      <c r="K94" s="5"/>
      <c r="L94" s="5"/>
      <c r="M94" s="5"/>
      <c r="N94" s="5"/>
      <c r="O94" s="5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86:F86"/>
    <mergeCell ref="E67:F67"/>
    <mergeCell ref="E72:F72"/>
    <mergeCell ref="E68:F68"/>
    <mergeCell ref="E69:F69"/>
    <mergeCell ref="E65:F65"/>
    <mergeCell ref="E70:F70"/>
    <mergeCell ref="E71:F71"/>
    <mergeCell ref="E82:F82"/>
    <mergeCell ref="E84:F84"/>
    <mergeCell ref="E85:F85"/>
    <mergeCell ref="E1:O1"/>
    <mergeCell ref="E61:F61"/>
    <mergeCell ref="E62:F62"/>
    <mergeCell ref="E63:F63"/>
    <mergeCell ref="E64:F64"/>
    <mergeCell ref="E87:F87"/>
    <mergeCell ref="E83:F83"/>
    <mergeCell ref="E81:F81"/>
    <mergeCell ref="E74:F74"/>
    <mergeCell ref="E80:F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56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110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7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2010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49.008</v>
      </c>
      <c r="J7" s="124">
        <v>46.436</v>
      </c>
      <c r="K7" s="90">
        <v>232.118</v>
      </c>
      <c r="L7" s="124">
        <v>226.792</v>
      </c>
      <c r="M7" s="67">
        <v>141.891</v>
      </c>
      <c r="N7" s="67">
        <v>136.66500000000002</v>
      </c>
      <c r="O7" s="67">
        <v>109.001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-50.42</v>
      </c>
      <c r="J8" s="166">
        <v>-49.603</v>
      </c>
      <c r="K8" s="89">
        <v>-223.649</v>
      </c>
      <c r="L8" s="166">
        <v>-208.141</v>
      </c>
      <c r="M8" s="62">
        <v>-125.268</v>
      </c>
      <c r="N8" s="62">
        <v>-119.71600000000001</v>
      </c>
      <c r="O8" s="62">
        <v>-105.56400000000001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2.224</v>
      </c>
      <c r="J9" s="166">
        <v>8.049</v>
      </c>
      <c r="K9" s="89">
        <v>13.142</v>
      </c>
      <c r="L9" s="166">
        <v>4.806</v>
      </c>
      <c r="M9" s="62"/>
      <c r="N9" s="62"/>
      <c r="O9" s="62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0.8120000000000012</v>
      </c>
      <c r="J12" s="124">
        <f t="shared" si="0"/>
        <v>4.881999999999998</v>
      </c>
      <c r="K12" s="90">
        <f t="shared" si="0"/>
        <v>21.610999999999994</v>
      </c>
      <c r="L12" s="124">
        <f t="shared" si="0"/>
        <v>23.45700000000001</v>
      </c>
      <c r="M12" s="67">
        <f t="shared" si="0"/>
        <v>16.62299999999999</v>
      </c>
      <c r="N12" s="67">
        <f t="shared" si="0"/>
        <v>16.949000000000012</v>
      </c>
      <c r="O12" s="67">
        <f t="shared" si="0"/>
        <v>3.4369999999999976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-1.65</v>
      </c>
      <c r="J13" s="165">
        <v>-1.698</v>
      </c>
      <c r="K13" s="88">
        <v>-6.804</v>
      </c>
      <c r="L13" s="165">
        <v>-6.595</v>
      </c>
      <c r="M13" s="64">
        <v>-4.781</v>
      </c>
      <c r="N13" s="64">
        <v>-4.687</v>
      </c>
      <c r="O13" s="64">
        <v>-3.41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-0.8379999999999987</v>
      </c>
      <c r="J14" s="124">
        <f t="shared" si="1"/>
        <v>3.183999999999998</v>
      </c>
      <c r="K14" s="90">
        <f t="shared" si="1"/>
        <v>14.806999999999993</v>
      </c>
      <c r="L14" s="124">
        <f t="shared" si="1"/>
        <v>16.862000000000013</v>
      </c>
      <c r="M14" s="67">
        <f t="shared" si="1"/>
        <v>11.841999999999992</v>
      </c>
      <c r="N14" s="67">
        <f t="shared" si="1"/>
        <v>12.262000000000011</v>
      </c>
      <c r="O14" s="67">
        <f t="shared" si="1"/>
        <v>0.02699999999999747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-0.198</v>
      </c>
      <c r="J15" s="166">
        <v>-0.198</v>
      </c>
      <c r="K15" s="89">
        <v>-0.726</v>
      </c>
      <c r="L15" s="166">
        <v>-0.655</v>
      </c>
      <c r="M15" s="62">
        <v>-0.243</v>
      </c>
      <c r="N15" s="62"/>
      <c r="O15" s="62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-1.0359999999999987</v>
      </c>
      <c r="J17" s="124">
        <f t="shared" si="2"/>
        <v>2.985999999999998</v>
      </c>
      <c r="K17" s="90">
        <f t="shared" si="2"/>
        <v>14.080999999999992</v>
      </c>
      <c r="L17" s="124">
        <f t="shared" si="2"/>
        <v>16.20700000000001</v>
      </c>
      <c r="M17" s="67">
        <f t="shared" si="2"/>
        <v>11.598999999999991</v>
      </c>
      <c r="N17" s="67">
        <f t="shared" si="2"/>
        <v>12.262000000000011</v>
      </c>
      <c r="O17" s="67">
        <f t="shared" si="2"/>
        <v>0.02699999999999747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1.753</v>
      </c>
      <c r="J18" s="166">
        <v>0.203</v>
      </c>
      <c r="K18" s="89">
        <v>0.457</v>
      </c>
      <c r="L18" s="166">
        <v>-0.005999999999999998</v>
      </c>
      <c r="M18" s="62">
        <v>1.426</v>
      </c>
      <c r="N18" s="62">
        <v>0.368</v>
      </c>
      <c r="O18" s="62">
        <v>7.065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-2.337</v>
      </c>
      <c r="J19" s="165">
        <v>-3.75</v>
      </c>
      <c r="K19" s="88">
        <v>-14.542</v>
      </c>
      <c r="L19" s="165">
        <v>-14.596</v>
      </c>
      <c r="M19" s="64">
        <v>-6.115</v>
      </c>
      <c r="N19" s="64">
        <v>-1.197</v>
      </c>
      <c r="O19" s="64">
        <v>-1.887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-1.619999999999999</v>
      </c>
      <c r="J20" s="124">
        <f t="shared" si="3"/>
        <v>-0.5610000000000022</v>
      </c>
      <c r="K20" s="90">
        <f t="shared" si="3"/>
        <v>-0.004000000000006665</v>
      </c>
      <c r="L20" s="124">
        <f t="shared" si="3"/>
        <v>1.605000000000011</v>
      </c>
      <c r="M20" s="67">
        <f t="shared" si="3"/>
        <v>6.909999999999991</v>
      </c>
      <c r="N20" s="67">
        <f t="shared" si="3"/>
        <v>11.43300000000001</v>
      </c>
      <c r="O20" s="67">
        <f t="shared" si="3"/>
        <v>5.204999999999998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0.012</v>
      </c>
      <c r="J21" s="166">
        <v>0.138</v>
      </c>
      <c r="K21" s="89">
        <v>0.3230000000000004</v>
      </c>
      <c r="L21" s="166">
        <v>24.57</v>
      </c>
      <c r="M21" s="62">
        <v>22.745</v>
      </c>
      <c r="N21" s="62">
        <v>22.048000000000002</v>
      </c>
      <c r="O21" s="62">
        <v>15.038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>
        <v>-0.643</v>
      </c>
      <c r="K22" s="88">
        <v>-17.379</v>
      </c>
      <c r="L22" s="165">
        <v>6.588</v>
      </c>
      <c r="M22" s="64"/>
      <c r="N22" s="64"/>
      <c r="O22" s="64">
        <v>-33.604</v>
      </c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-1.607999999999999</v>
      </c>
      <c r="J23" s="124">
        <f t="shared" si="4"/>
        <v>-1.066000000000002</v>
      </c>
      <c r="K23" s="90">
        <f t="shared" si="4"/>
        <v>-17.06000000000001</v>
      </c>
      <c r="L23" s="124">
        <f t="shared" si="4"/>
        <v>32.76300000000001</v>
      </c>
      <c r="M23" s="67">
        <f t="shared" si="4"/>
        <v>29.654999999999994</v>
      </c>
      <c r="N23" s="67">
        <f t="shared" si="4"/>
        <v>33.48100000000001</v>
      </c>
      <c r="O23" s="67">
        <f t="shared" si="4"/>
        <v>-13.361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-1.607999999999999</v>
      </c>
      <c r="J24" s="166">
        <f t="shared" si="5"/>
        <v>-1.087000000000002</v>
      </c>
      <c r="K24" s="89">
        <f t="shared" si="5"/>
        <v>-17.06000000000001</v>
      </c>
      <c r="L24" s="166">
        <f t="shared" si="5"/>
        <v>32.76300000000001</v>
      </c>
      <c r="M24" s="62">
        <f>M23-M25</f>
        <v>29.654999999999994</v>
      </c>
      <c r="N24" s="62">
        <f t="shared" si="5"/>
        <v>33.48100000000001</v>
      </c>
      <c r="O24" s="62">
        <f t="shared" si="5"/>
        <v>-13.361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>
        <v>0.021</v>
      </c>
      <c r="K25" s="89"/>
      <c r="L25" s="166"/>
      <c r="M25" s="62"/>
      <c r="N25" s="62"/>
      <c r="O25" s="62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>
        <v>7.523</v>
      </c>
      <c r="K27" s="191">
        <v>-1.212</v>
      </c>
      <c r="L27" s="192"/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-0.8379999999999987</v>
      </c>
      <c r="J28" s="198">
        <f t="shared" si="6"/>
        <v>-4.339000000000002</v>
      </c>
      <c r="K28" s="196">
        <f t="shared" si="6"/>
        <v>16.018999999999995</v>
      </c>
      <c r="L28" s="197">
        <f t="shared" si="6"/>
        <v>16.862000000000013</v>
      </c>
      <c r="M28" s="197">
        <f t="shared" si="6"/>
        <v>11.841999999999992</v>
      </c>
      <c r="N28" s="197">
        <f t="shared" si="6"/>
        <v>12.262000000000011</v>
      </c>
      <c r="O28" s="197">
        <f>O14-O27</f>
        <v>0.02699999999999747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2010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>
        <f>IF(M$5=0,"",M$5)</f>
      </c>
      <c r="N32" s="94">
        <f>IF(N$5=0,"",N$5)</f>
      </c>
      <c r="O32" s="94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304.382</v>
      </c>
      <c r="J34" s="166">
        <v>170.311</v>
      </c>
      <c r="K34" s="89">
        <v>306.677</v>
      </c>
      <c r="L34" s="166"/>
      <c r="M34" s="62">
        <v>99.147</v>
      </c>
      <c r="N34" s="62">
        <v>85.199</v>
      </c>
      <c r="O34" s="62">
        <v>87.857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86.28900000000002</v>
      </c>
      <c r="J35" s="166">
        <v>54.086</v>
      </c>
      <c r="K35" s="89">
        <v>79.67299999999999</v>
      </c>
      <c r="L35" s="166"/>
      <c r="M35" s="62">
        <v>51.74099999999999</v>
      </c>
      <c r="N35" s="62">
        <v>25.408</v>
      </c>
      <c r="O35" s="62">
        <v>20.160000000000004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9.494</v>
      </c>
      <c r="J36" s="166">
        <v>7.289</v>
      </c>
      <c r="K36" s="89">
        <v>9.282999999999998</v>
      </c>
      <c r="L36" s="166"/>
      <c r="M36" s="62">
        <v>6.682</v>
      </c>
      <c r="N36" s="62">
        <v>5.207</v>
      </c>
      <c r="O36" s="62">
        <v>4.791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0.316</v>
      </c>
      <c r="J37" s="166">
        <v>15.61</v>
      </c>
      <c r="K37" s="89">
        <v>0.316</v>
      </c>
      <c r="L37" s="166"/>
      <c r="M37" s="62"/>
      <c r="N37" s="62"/>
      <c r="O37" s="62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73.844</v>
      </c>
      <c r="J38" s="165">
        <v>59.732</v>
      </c>
      <c r="K38" s="88">
        <v>73.924</v>
      </c>
      <c r="L38" s="165"/>
      <c r="M38" s="64">
        <v>59.7</v>
      </c>
      <c r="N38" s="64">
        <v>37.036</v>
      </c>
      <c r="O38" s="64">
        <v>15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474.32500000000005</v>
      </c>
      <c r="J39" s="150">
        <f>SUM(J34:J38)</f>
        <v>307.028</v>
      </c>
      <c r="K39" s="90">
        <f>SUM(K34:K38)</f>
        <v>469.87300000000005</v>
      </c>
      <c r="L39" s="124" t="s">
        <v>23</v>
      </c>
      <c r="M39" s="67">
        <f>SUM(M34:M38)</f>
        <v>217.26999999999998</v>
      </c>
      <c r="N39" s="67">
        <f>SUM(N34:N38)</f>
        <v>152.85</v>
      </c>
      <c r="O39" s="67">
        <f>SUM(O34:O38)</f>
        <v>127.80799999999999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34.17</v>
      </c>
      <c r="J40" s="166">
        <v>21.124</v>
      </c>
      <c r="K40" s="89">
        <v>34.379</v>
      </c>
      <c r="L40" s="166"/>
      <c r="M40" s="62">
        <v>21.074</v>
      </c>
      <c r="N40" s="62">
        <v>16.47</v>
      </c>
      <c r="O40" s="62">
        <v>18.189999999999998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60.706999999999994</v>
      </c>
      <c r="J42" s="166">
        <v>29.017</v>
      </c>
      <c r="K42" s="89">
        <v>68.681</v>
      </c>
      <c r="L42" s="166"/>
      <c r="M42" s="62">
        <v>40.79200000000001</v>
      </c>
      <c r="N42" s="62">
        <v>45.913000000000004</v>
      </c>
      <c r="O42" s="62">
        <v>32.519000000000005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19.075</v>
      </c>
      <c r="J43" s="166">
        <v>13.427</v>
      </c>
      <c r="K43" s="89">
        <v>33.998000000000005</v>
      </c>
      <c r="L43" s="166"/>
      <c r="M43" s="62">
        <v>23.971</v>
      </c>
      <c r="N43" s="62">
        <v>34.995000000000005</v>
      </c>
      <c r="O43" s="62">
        <v>6.641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113.952</v>
      </c>
      <c r="J45" s="151">
        <f>SUM(J40:J44)</f>
        <v>63.568</v>
      </c>
      <c r="K45" s="96">
        <f>SUM(K40:K44)</f>
        <v>137.058</v>
      </c>
      <c r="L45" s="138" t="s">
        <v>23</v>
      </c>
      <c r="M45" s="97">
        <f>SUM(M40:M44)</f>
        <v>85.83700000000002</v>
      </c>
      <c r="N45" s="97">
        <f>SUM(N40:N44)</f>
        <v>97.37800000000001</v>
      </c>
      <c r="O45" s="97">
        <f>SUM(O40:O44)</f>
        <v>57.35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588.277</v>
      </c>
      <c r="J46" s="150">
        <f>J45+J39</f>
        <v>370.596</v>
      </c>
      <c r="K46" s="90">
        <f>K45+K39</f>
        <v>606.931</v>
      </c>
      <c r="L46" s="124" t="s">
        <v>23</v>
      </c>
      <c r="M46" s="67">
        <f>M39+M45</f>
        <v>303.10699999999997</v>
      </c>
      <c r="N46" s="67">
        <f>N39+N45</f>
        <v>250.228</v>
      </c>
      <c r="O46" s="67">
        <f>O39+O45</f>
        <v>185.158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346.021</v>
      </c>
      <c r="J47" s="166">
        <v>298.042</v>
      </c>
      <c r="K47" s="89">
        <v>351.17400000000004</v>
      </c>
      <c r="L47" s="166"/>
      <c r="M47" s="62">
        <v>196.047</v>
      </c>
      <c r="N47" s="62">
        <v>175.696</v>
      </c>
      <c r="O47" s="62">
        <v>123.38699999999999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>
        <v>5.272</v>
      </c>
      <c r="K48" s="89"/>
      <c r="L48" s="166"/>
      <c r="M48" s="62"/>
      <c r="N48" s="62"/>
      <c r="O48" s="62"/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/>
      <c r="J49" s="166"/>
      <c r="K49" s="89"/>
      <c r="L49" s="166"/>
      <c r="M49" s="62"/>
      <c r="N49" s="62"/>
      <c r="O49" s="62"/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5.123</v>
      </c>
      <c r="J50" s="166">
        <v>11.064</v>
      </c>
      <c r="K50" s="89">
        <v>5.119</v>
      </c>
      <c r="L50" s="166"/>
      <c r="M50" s="62">
        <v>16.689</v>
      </c>
      <c r="N50" s="62">
        <v>2.023</v>
      </c>
      <c r="O50" s="62">
        <v>16.686000000000003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178.66899999999998</v>
      </c>
      <c r="J51" s="166">
        <v>32.554</v>
      </c>
      <c r="K51" s="89">
        <v>183.37900000000002</v>
      </c>
      <c r="L51" s="166"/>
      <c r="M51" s="62">
        <v>46.106</v>
      </c>
      <c r="N51" s="62">
        <v>42.511</v>
      </c>
      <c r="O51" s="62">
        <v>20.737000000000002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51.414</v>
      </c>
      <c r="J52" s="166">
        <v>21.649</v>
      </c>
      <c r="K52" s="89">
        <v>60.209</v>
      </c>
      <c r="L52" s="166"/>
      <c r="M52" s="62">
        <v>44.265</v>
      </c>
      <c r="N52" s="62">
        <v>29.998</v>
      </c>
      <c r="O52" s="62">
        <v>24.348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7.05</v>
      </c>
      <c r="J53" s="166"/>
      <c r="K53" s="89">
        <v>7.05</v>
      </c>
      <c r="L53" s="166"/>
      <c r="M53" s="62"/>
      <c r="N53" s="62"/>
      <c r="O53" s="62"/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588.2769999999999</v>
      </c>
      <c r="J55" s="150">
        <f>SUM(J47:J54)</f>
        <v>368.581</v>
      </c>
      <c r="K55" s="90">
        <f>SUM(K47:K54)</f>
        <v>606.931</v>
      </c>
      <c r="L55" s="124" t="s">
        <v>23</v>
      </c>
      <c r="M55" s="67">
        <f>SUM(M47:M54)</f>
        <v>303.10699999999997</v>
      </c>
      <c r="N55" s="67">
        <f>SUM(N47:N54)</f>
        <v>250.22799999999998</v>
      </c>
      <c r="O55" s="67">
        <f>SUM(O47:O54)</f>
        <v>185.15799999999996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2010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>
        <f>IF(N$5=0,"",N$5)</f>
      </c>
      <c r="O59" s="94"/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-3.1740000000000004</v>
      </c>
      <c r="J61" s="164">
        <v>-3.5940000000000003</v>
      </c>
      <c r="K61" s="87"/>
      <c r="L61" s="164"/>
      <c r="M61" s="65">
        <v>21.231</v>
      </c>
      <c r="N61" s="65">
        <v>15.937000000000003</v>
      </c>
      <c r="O61" s="65">
        <v>-8.670000000000002</v>
      </c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-0.3330000000000002</v>
      </c>
      <c r="J62" s="165">
        <v>-1.5710000000000006</v>
      </c>
      <c r="K62" s="88"/>
      <c r="L62" s="165"/>
      <c r="M62" s="64">
        <v>-15.982999999999997</v>
      </c>
      <c r="N62" s="64">
        <v>-9.120000000000001</v>
      </c>
      <c r="O62" s="64">
        <v>1.8309999999999995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-3.5070000000000006</v>
      </c>
      <c r="J63" s="156">
        <f>SUM(J61:J62)</f>
        <v>-5.165000000000001</v>
      </c>
      <c r="K63" s="90" t="s">
        <v>23</v>
      </c>
      <c r="L63" s="124" t="s">
        <v>23</v>
      </c>
      <c r="M63" s="67">
        <f>SUM(M61:M62)</f>
        <v>5.248000000000005</v>
      </c>
      <c r="N63" s="67">
        <f>SUM(N61:N62)</f>
        <v>6.817000000000002</v>
      </c>
      <c r="O63" s="67">
        <f>SUM(O61:O62)</f>
        <v>-6.839000000000002</v>
      </c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-8.941</v>
      </c>
      <c r="J64" s="166">
        <v>-4.38</v>
      </c>
      <c r="K64" s="89"/>
      <c r="L64" s="166"/>
      <c r="M64" s="62">
        <v>-13.58</v>
      </c>
      <c r="N64" s="62">
        <v>-9.894</v>
      </c>
      <c r="O64" s="62">
        <v>-8.048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/>
      <c r="L65" s="165"/>
      <c r="M65" s="64">
        <v>0.271</v>
      </c>
      <c r="N65" s="64">
        <v>0.048</v>
      </c>
      <c r="O65" s="64">
        <v>7.675000000000001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-12.448</v>
      </c>
      <c r="J66" s="156">
        <f>SUM(J63:J65)</f>
        <v>-9.545000000000002</v>
      </c>
      <c r="K66" s="90" t="s">
        <v>23</v>
      </c>
      <c r="L66" s="124" t="s">
        <v>23</v>
      </c>
      <c r="M66" s="67">
        <f>SUM(M63:M65)</f>
        <v>-8.060999999999995</v>
      </c>
      <c r="N66" s="67">
        <f>SUM(N63:N65)</f>
        <v>-3.028999999999998</v>
      </c>
      <c r="O66" s="67">
        <f>SUM(O63:O65)</f>
        <v>-7.2120000000000015</v>
      </c>
    </row>
    <row r="67" spans="1:15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>
        <v>-8.153</v>
      </c>
      <c r="N67" s="64"/>
      <c r="O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-12.448</v>
      </c>
      <c r="J68" s="156">
        <f>SUM(J66:J67)</f>
        <v>-9.545000000000002</v>
      </c>
      <c r="K68" s="90" t="s">
        <v>23</v>
      </c>
      <c r="L68" s="124" t="s">
        <v>23</v>
      </c>
      <c r="M68" s="67">
        <f>SUM(M66:M67)</f>
        <v>-16.213999999999995</v>
      </c>
      <c r="N68" s="67">
        <f>SUM(N66:N67)</f>
        <v>-3.028999999999998</v>
      </c>
      <c r="O68" s="67">
        <f>SUM(O66:O67)</f>
        <v>-7.2120000000000015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-2.239</v>
      </c>
      <c r="J69" s="166">
        <v>-1.25</v>
      </c>
      <c r="K69" s="89"/>
      <c r="L69" s="166"/>
      <c r="M69" s="62">
        <v>5.094999999999999</v>
      </c>
      <c r="N69" s="62">
        <v>9.299000000000001</v>
      </c>
      <c r="O69" s="62">
        <v>-2.019</v>
      </c>
    </row>
    <row r="70" spans="1:15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>
        <v>22.205000000000002</v>
      </c>
      <c r="O70" s="62"/>
    </row>
    <row r="71" spans="1:15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/>
      <c r="M71" s="62"/>
      <c r="N71" s="62"/>
      <c r="O71" s="62"/>
    </row>
    <row r="72" spans="1:15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/>
      <c r="J72" s="165"/>
      <c r="K72" s="88"/>
      <c r="L72" s="165"/>
      <c r="M72" s="64"/>
      <c r="N72" s="64"/>
      <c r="O72" s="6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-2.239</v>
      </c>
      <c r="J73" s="165">
        <f>SUM(J69:J72)</f>
        <v>-1.25</v>
      </c>
      <c r="K73" s="91" t="s">
        <v>23</v>
      </c>
      <c r="L73" s="168" t="s">
        <v>23</v>
      </c>
      <c r="M73" s="66">
        <f>SUM(M69:M72)</f>
        <v>5.094999999999999</v>
      </c>
      <c r="N73" s="66">
        <f>SUM(N69:N72)</f>
        <v>31.504000000000005</v>
      </c>
      <c r="O73" s="66">
        <f>SUM(O69:O72)</f>
        <v>-2.019</v>
      </c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-14.687000000000001</v>
      </c>
      <c r="J74" s="156">
        <f>SUM(J73+J68)</f>
        <v>-10.795000000000002</v>
      </c>
      <c r="K74" s="90" t="s">
        <v>23</v>
      </c>
      <c r="L74" s="124" t="s">
        <v>23</v>
      </c>
      <c r="M74" s="67">
        <f>SUM(M73+M68)</f>
        <v>-11.118999999999996</v>
      </c>
      <c r="N74" s="67">
        <f>SUM(N73+N68)</f>
        <v>28.47500000000001</v>
      </c>
      <c r="O74" s="67">
        <f>SUM(O73+O68)</f>
        <v>-9.231000000000002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9" ref="I76:O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2010</v>
      </c>
      <c r="N76" s="73">
        <f t="shared" si="9"/>
        <v>2009</v>
      </c>
      <c r="O76" s="73">
        <f t="shared" si="9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  <c r="O78" s="77"/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-1.709924910218737</v>
      </c>
      <c r="J80" s="123">
        <f>IF(J7=0,"",IF(J14=0,"",(J14/J7))*100)</f>
        <v>6.85674907399431</v>
      </c>
      <c r="K80" s="120">
        <f>IF(K14=0,"-",IF(K7=0,"-",K14/K7))*100</f>
        <v>6.37908305258532</v>
      </c>
      <c r="L80" s="174">
        <f>IF(L14=0,"-",IF(L7=0,"-",L14/L7))*100</f>
        <v>7.435006525803385</v>
      </c>
      <c r="M80" s="68">
        <f>IF(M14=0,"-",IF(M7=0,"-",M14/M7))*100</f>
        <v>8.34584293577464</v>
      </c>
      <c r="N80" s="68">
        <f>IF(N14=0,"-",IF(N7=0,"-",N14/N7)*100)</f>
        <v>8.972304540299278</v>
      </c>
      <c r="O80" s="68">
        <f>IF(O14=0,"-",IF(O7=0,"-",O14/O7)*100)</f>
        <v>0.024770414950319234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0" ref="I81:O81">IF(I20=0,"-",IF(I7=0,"-",I20/I7)*100)</f>
        <v>-3.305582761998039</v>
      </c>
      <c r="J81" s="123">
        <f t="shared" si="10"/>
        <v>-1.2081143940046561</v>
      </c>
      <c r="K81" s="82">
        <f t="shared" si="10"/>
        <v>-0.0017232614446129405</v>
      </c>
      <c r="L81" s="123">
        <f t="shared" si="10"/>
        <v>0.7076969205263021</v>
      </c>
      <c r="M81" s="68">
        <f t="shared" si="10"/>
        <v>4.8699353729271</v>
      </c>
      <c r="N81" s="68">
        <f t="shared" si="10"/>
        <v>8.365711776972896</v>
      </c>
      <c r="O81" s="68">
        <f t="shared" si="10"/>
        <v>4.775185548756432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 t="s">
        <v>23</v>
      </c>
      <c r="L82" s="123" t="str">
        <f>IF((L47=0),"-",(L24/((L47+N47)/2)*100))</f>
        <v>-</v>
      </c>
      <c r="M82" s="68">
        <f>IF((M47=0),"-",(M24/((M47+O47)/2)*100))</f>
        <v>18.567215762880593</v>
      </c>
      <c r="N82" s="68">
        <f>IF((N47=0),"-",(N24/((N47+O47)/2)*100))</f>
        <v>22.38910269055748</v>
      </c>
      <c r="O82" s="68">
        <v>-10.6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 t="s">
        <v>23</v>
      </c>
      <c r="L83" s="123" t="str">
        <f>IF((L47=0),"-",((L17+L18)/((L47+L48+L49+L51+N47+N48+N49+N51)/2)*100))</f>
        <v>-</v>
      </c>
      <c r="M83" s="69">
        <f>IF((M47=0),"-",((M17+M18)/((M47+M48+M49+M51+O47+O48+O49+O51)/2)*100))</f>
        <v>6.74386515376271</v>
      </c>
      <c r="N83" s="69">
        <f>IF((N47=0),"-",((N17+N18)/((N47+N48+N49+N51+O47+O48+O49+O51)/2)*100))</f>
        <v>6.971526035586252</v>
      </c>
      <c r="O83" s="69">
        <v>4.8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1" ref="I84:O84">IF(I47=0,"-",((I47+I48)/I55*100))</f>
        <v>58.81939970456096</v>
      </c>
      <c r="J84" s="125">
        <f t="shared" si="11"/>
        <v>82.29235907439612</v>
      </c>
      <c r="K84" s="86">
        <f t="shared" si="11"/>
        <v>57.86061347995077</v>
      </c>
      <c r="L84" s="125" t="str">
        <f t="shared" si="11"/>
        <v>-</v>
      </c>
      <c r="M84" s="115">
        <f t="shared" si="11"/>
        <v>64.67913970973947</v>
      </c>
      <c r="N84" s="115">
        <f t="shared" si="11"/>
        <v>70.21436449957639</v>
      </c>
      <c r="O84" s="115">
        <f t="shared" si="11"/>
        <v>66.63876257034534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2" ref="I85:O85">IF((I51+I49-I43-I41-I37)=0,"-",(I51+I49-I43-I41-I37))</f>
        <v>159.278</v>
      </c>
      <c r="J85" s="126">
        <f t="shared" si="12"/>
        <v>3.517000000000003</v>
      </c>
      <c r="K85" s="83">
        <f t="shared" si="12"/>
        <v>149.06500000000003</v>
      </c>
      <c r="L85" s="126" t="str">
        <f t="shared" si="12"/>
        <v>-</v>
      </c>
      <c r="M85" s="1">
        <f t="shared" si="12"/>
        <v>22.135</v>
      </c>
      <c r="N85" s="1">
        <f t="shared" si="12"/>
        <v>7.515999999999998</v>
      </c>
      <c r="O85" s="1">
        <f t="shared" si="12"/>
        <v>14.096000000000002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3" ref="I86:O86">IF((I47=0),"-",((I51+I49)/(I47+I48)))</f>
        <v>0.5163530537163928</v>
      </c>
      <c r="J86" s="127">
        <f t="shared" si="13"/>
        <v>0.1073277197887338</v>
      </c>
      <c r="K86" s="84">
        <f t="shared" si="13"/>
        <v>0.5221884308063809</v>
      </c>
      <c r="L86" s="127" t="str">
        <f t="shared" si="13"/>
        <v>-</v>
      </c>
      <c r="M86" s="2">
        <f t="shared" si="13"/>
        <v>0.23517829908134275</v>
      </c>
      <c r="N86" s="2">
        <f t="shared" si="13"/>
        <v>0.2419576996630544</v>
      </c>
      <c r="O86" s="2">
        <f t="shared" si="13"/>
        <v>0.16806470697885517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141</v>
      </c>
      <c r="L87" s="126">
        <f>91+50</f>
        <v>141</v>
      </c>
      <c r="M87" s="28">
        <v>91</v>
      </c>
      <c r="N87" s="28">
        <v>71</v>
      </c>
      <c r="O87" s="28">
        <v>78</v>
      </c>
    </row>
    <row r="88" spans="3:15" ht="15" customHeight="1">
      <c r="C88" s="3" t="s">
        <v>0</v>
      </c>
      <c r="D88" s="3"/>
      <c r="E88" s="144" t="s">
        <v>156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3:15" ht="15" customHeight="1">
      <c r="C89" s="3"/>
      <c r="D89" s="3"/>
      <c r="E89" s="5" t="s">
        <v>136</v>
      </c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5">
      <c r="C90" s="3"/>
      <c r="D90" s="3"/>
      <c r="E90" s="5"/>
      <c r="F90" s="145"/>
      <c r="G90" s="145"/>
      <c r="H90" s="145"/>
      <c r="I90" s="145"/>
      <c r="J90" s="145"/>
      <c r="K90" s="146"/>
      <c r="L90" s="146"/>
      <c r="M90" s="146"/>
      <c r="N90" s="146"/>
      <c r="O90" s="146"/>
    </row>
    <row r="91" spans="3:15" ht="15">
      <c r="C91" s="3"/>
      <c r="D91" s="3"/>
      <c r="E91" s="145"/>
      <c r="F91" s="145"/>
      <c r="G91" s="145"/>
      <c r="H91" s="145"/>
      <c r="I91" s="57"/>
      <c r="J91" s="57"/>
      <c r="K91" s="146"/>
      <c r="L91" s="146"/>
      <c r="M91" s="146"/>
      <c r="N91" s="146"/>
      <c r="O91" s="146"/>
    </row>
    <row r="92" spans="5:15" ht="15">
      <c r="E92" s="145"/>
      <c r="F92" s="31"/>
      <c r="G92" s="31"/>
      <c r="H92" s="31"/>
      <c r="I92" s="57"/>
      <c r="J92" s="57"/>
      <c r="K92" s="31"/>
      <c r="L92" s="31"/>
      <c r="M92" s="31"/>
      <c r="N92" s="31"/>
      <c r="O92" s="31"/>
    </row>
    <row r="93" spans="5:15" ht="15">
      <c r="E93" s="145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81:F81"/>
    <mergeCell ref="E1:O1"/>
    <mergeCell ref="E61:F61"/>
    <mergeCell ref="E62:F62"/>
    <mergeCell ref="E63:F63"/>
    <mergeCell ref="E64:F64"/>
    <mergeCell ref="E84:F84"/>
    <mergeCell ref="E65:F65"/>
    <mergeCell ref="E83:F83"/>
    <mergeCell ref="E72:F72"/>
    <mergeCell ref="E74:F74"/>
    <mergeCell ref="E85:F85"/>
    <mergeCell ref="E86:F86"/>
    <mergeCell ref="E87:F87"/>
    <mergeCell ref="E82:F82"/>
    <mergeCell ref="E67:F67"/>
    <mergeCell ref="E68:F68"/>
    <mergeCell ref="E69:F69"/>
    <mergeCell ref="E70:F70"/>
    <mergeCell ref="E71:F71"/>
    <mergeCell ref="E80:F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43.2812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50" customWidth="1"/>
    <col min="16" max="17" width="9.140625" style="0" customWidth="1"/>
  </cols>
  <sheetData>
    <row r="1" spans="3:14" ht="18" customHeight="1">
      <c r="C1" s="5"/>
      <c r="D1" s="5"/>
      <c r="E1" s="212" t="s">
        <v>92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51"/>
      <c r="L2" s="51"/>
      <c r="M2" s="52"/>
      <c r="N2" s="52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 t="s">
        <v>21</v>
      </c>
      <c r="N5" s="77" t="s">
        <v>21</v>
      </c>
    </row>
    <row r="6" ht="1.5" customHeight="1"/>
    <row r="7" spans="1:14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1032.842</v>
      </c>
      <c r="J7" s="124">
        <v>1051.519</v>
      </c>
      <c r="K7" s="90">
        <v>4310.231</v>
      </c>
      <c r="L7" s="124">
        <v>4451.486</v>
      </c>
      <c r="M7" s="67">
        <v>4740.747</v>
      </c>
      <c r="N7" s="67">
        <v>4325.344</v>
      </c>
    </row>
    <row r="8" spans="1:14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-908.802</v>
      </c>
      <c r="J8" s="166">
        <v>-913.2900000000001</v>
      </c>
      <c r="K8" s="89">
        <v>-3756.687</v>
      </c>
      <c r="L8" s="166">
        <v>-3820.2500000000005</v>
      </c>
      <c r="M8" s="62">
        <v>-4092.72</v>
      </c>
      <c r="N8" s="62">
        <v>-3744.6060000000007</v>
      </c>
    </row>
    <row r="9" spans="1:14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4.126000000000001</v>
      </c>
      <c r="J9" s="166">
        <v>6.3839999999999995</v>
      </c>
      <c r="K9" s="89">
        <v>29.018</v>
      </c>
      <c r="L9" s="166">
        <v>49.02</v>
      </c>
      <c r="M9" s="62">
        <v>50.162000000000006</v>
      </c>
      <c r="N9" s="62">
        <v>56.327999999999996</v>
      </c>
    </row>
    <row r="10" spans="1:14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>
        <v>0.158</v>
      </c>
    </row>
    <row r="11" spans="1:14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>
        <v>157.8</v>
      </c>
      <c r="J11" s="165">
        <v>-0.002</v>
      </c>
      <c r="K11" s="88">
        <v>-5.225</v>
      </c>
      <c r="L11" s="165">
        <v>-9.32</v>
      </c>
      <c r="M11" s="64">
        <v>29.562</v>
      </c>
      <c r="N11" s="64">
        <v>41.762</v>
      </c>
    </row>
    <row r="12" spans="1:14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285.9660000000001</v>
      </c>
      <c r="J12" s="124">
        <f t="shared" si="0"/>
        <v>144.6109999999999</v>
      </c>
      <c r="K12" s="90">
        <f t="shared" si="0"/>
        <v>577.3369999999999</v>
      </c>
      <c r="L12" s="124">
        <f t="shared" si="0"/>
        <v>670.9359999999994</v>
      </c>
      <c r="M12" s="67">
        <f t="shared" si="0"/>
        <v>727.7510000000005</v>
      </c>
      <c r="N12" s="67">
        <f t="shared" si="0"/>
        <v>678.9859999999994</v>
      </c>
    </row>
    <row r="13" spans="1:14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-44.154</v>
      </c>
      <c r="J13" s="165">
        <v>-29.083000000000006</v>
      </c>
      <c r="K13" s="88">
        <v>-129.91299999999998</v>
      </c>
      <c r="L13" s="165">
        <v>-135.09</v>
      </c>
      <c r="M13" s="64">
        <v>-135.067</v>
      </c>
      <c r="N13" s="64">
        <v>-145.506</v>
      </c>
    </row>
    <row r="14" spans="1:14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241.81200000000013</v>
      </c>
      <c r="J14" s="124">
        <f t="shared" si="1"/>
        <v>115.5279999999999</v>
      </c>
      <c r="K14" s="90">
        <f t="shared" si="1"/>
        <v>447.42399999999986</v>
      </c>
      <c r="L14" s="124">
        <f t="shared" si="1"/>
        <v>535.8459999999993</v>
      </c>
      <c r="M14" s="67">
        <f t="shared" si="1"/>
        <v>592.6840000000005</v>
      </c>
      <c r="N14" s="67">
        <f t="shared" si="1"/>
        <v>533.4799999999994</v>
      </c>
    </row>
    <row r="15" spans="1:14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>
        <v>-15.765999999999998</v>
      </c>
      <c r="J15" s="166">
        <v>-20.855</v>
      </c>
      <c r="K15" s="89">
        <v>-84.958</v>
      </c>
      <c r="L15" s="166">
        <v>-101.97000000000001</v>
      </c>
      <c r="M15" s="62">
        <v>-123.01900000000002</v>
      </c>
      <c r="N15" s="62">
        <v>-87.27400000000002</v>
      </c>
    </row>
    <row r="16" spans="1:14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>
        <v>-150.953</v>
      </c>
      <c r="J16" s="165">
        <v>-15</v>
      </c>
      <c r="K16" s="88">
        <v>-15</v>
      </c>
      <c r="L16" s="165"/>
      <c r="M16" s="64">
        <v>-41.366</v>
      </c>
      <c r="N16" s="64"/>
    </row>
    <row r="17" spans="1:14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75.09300000000013</v>
      </c>
      <c r="J17" s="124">
        <f t="shared" si="2"/>
        <v>79.6729999999999</v>
      </c>
      <c r="K17" s="90">
        <f t="shared" si="2"/>
        <v>347.4659999999999</v>
      </c>
      <c r="L17" s="124">
        <f t="shared" si="2"/>
        <v>433.8759999999993</v>
      </c>
      <c r="M17" s="67">
        <f t="shared" si="2"/>
        <v>428.29900000000055</v>
      </c>
      <c r="N17" s="67">
        <f t="shared" si="2"/>
        <v>446.20599999999945</v>
      </c>
    </row>
    <row r="18" spans="1:14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16.146</v>
      </c>
      <c r="J18" s="166">
        <v>8.081999999999999</v>
      </c>
      <c r="K18" s="89">
        <v>15.597</v>
      </c>
      <c r="L18" s="166">
        <v>106.45</v>
      </c>
      <c r="M18" s="62">
        <v>86.439</v>
      </c>
      <c r="N18" s="62">
        <v>18.383</v>
      </c>
    </row>
    <row r="19" spans="1:14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 t="s">
        <v>83</v>
      </c>
      <c r="I19" s="88">
        <v>-39.13399999999999</v>
      </c>
      <c r="J19" s="165">
        <v>-37.806000000000004</v>
      </c>
      <c r="K19" s="88">
        <v>-159.906</v>
      </c>
      <c r="L19" s="165">
        <v>-164.26500000000001</v>
      </c>
      <c r="M19" s="64">
        <v>-191.065</v>
      </c>
      <c r="N19" s="64">
        <v>-381.102</v>
      </c>
    </row>
    <row r="20" spans="1:14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52.10500000000014</v>
      </c>
      <c r="J20" s="124">
        <f t="shared" si="3"/>
        <v>49.94899999999989</v>
      </c>
      <c r="K20" s="90">
        <f t="shared" si="3"/>
        <v>203.15699999999987</v>
      </c>
      <c r="L20" s="124">
        <f t="shared" si="3"/>
        <v>376.06099999999935</v>
      </c>
      <c r="M20" s="67">
        <f t="shared" si="3"/>
        <v>323.6730000000005</v>
      </c>
      <c r="N20" s="67">
        <f t="shared" si="3"/>
        <v>83.48699999999945</v>
      </c>
    </row>
    <row r="21" spans="1:14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2.998000000000001</v>
      </c>
      <c r="J21" s="166">
        <v>-11.507</v>
      </c>
      <c r="K21" s="89">
        <v>-45.601</v>
      </c>
      <c r="L21" s="166">
        <v>-90.949</v>
      </c>
      <c r="M21" s="62">
        <v>-69.352</v>
      </c>
      <c r="N21" s="62">
        <v>-13.960000000000004</v>
      </c>
    </row>
    <row r="22" spans="1:14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>
        <v>-108.23700000000001</v>
      </c>
      <c r="N22" s="64">
        <v>-3.589</v>
      </c>
    </row>
    <row r="23" spans="1:14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55.10300000000014</v>
      </c>
      <c r="J23" s="124">
        <f t="shared" si="4"/>
        <v>38.441999999999894</v>
      </c>
      <c r="K23" s="90">
        <f t="shared" si="4"/>
        <v>157.55599999999987</v>
      </c>
      <c r="L23" s="124">
        <f t="shared" si="4"/>
        <v>285.11199999999934</v>
      </c>
      <c r="M23" s="67">
        <f t="shared" si="4"/>
        <v>146.08400000000051</v>
      </c>
      <c r="N23" s="67">
        <f t="shared" si="4"/>
        <v>65.93799999999945</v>
      </c>
    </row>
    <row r="24" spans="1:14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54.451000000000136</v>
      </c>
      <c r="J24" s="166">
        <f t="shared" si="5"/>
        <v>35.06499999999989</v>
      </c>
      <c r="K24" s="89">
        <f>K23-K25</f>
        <v>156.10899999999987</v>
      </c>
      <c r="L24" s="166">
        <f t="shared" si="5"/>
        <v>271.57499999999936</v>
      </c>
      <c r="M24" s="62">
        <f t="shared" si="5"/>
        <v>134.81800000000052</v>
      </c>
      <c r="N24" s="62">
        <f t="shared" si="5"/>
        <v>52.548999999999445</v>
      </c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>
        <v>0.652</v>
      </c>
      <c r="J25" s="166">
        <v>3.377</v>
      </c>
      <c r="K25" s="89">
        <v>1.447</v>
      </c>
      <c r="L25" s="166">
        <v>13.537</v>
      </c>
      <c r="M25" s="62">
        <v>11.266</v>
      </c>
      <c r="N25" s="62">
        <v>13.389000000000001</v>
      </c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144.8</v>
      </c>
      <c r="J27" s="193"/>
      <c r="K27" s="191">
        <v>-78</v>
      </c>
      <c r="L27" s="192">
        <v>-58</v>
      </c>
      <c r="M27" s="192">
        <v>30</v>
      </c>
      <c r="N27" s="192">
        <v>-17</v>
      </c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97.01200000000011</v>
      </c>
      <c r="J28" s="198">
        <f t="shared" si="6"/>
        <v>115.5279999999999</v>
      </c>
      <c r="K28" s="196">
        <f t="shared" si="6"/>
        <v>525.4239999999999</v>
      </c>
      <c r="L28" s="197">
        <f t="shared" si="6"/>
        <v>593.8459999999993</v>
      </c>
      <c r="M28" s="197">
        <f t="shared" si="6"/>
        <v>562.6840000000005</v>
      </c>
      <c r="N28" s="197">
        <f t="shared" si="6"/>
        <v>550.4799999999994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98"/>
      <c r="L33" s="184"/>
      <c r="M33" s="98"/>
      <c r="N33" s="9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4259.481</v>
      </c>
      <c r="J34" s="166">
        <v>4577.139</v>
      </c>
      <c r="K34" s="89">
        <v>4767.402</v>
      </c>
      <c r="L34" s="166">
        <v>4529.85</v>
      </c>
      <c r="M34" s="62">
        <v>4750.684</v>
      </c>
      <c r="N34" s="62">
        <v>4907.345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534.8309999999996</v>
      </c>
      <c r="J35" s="166">
        <v>634.5640000000001</v>
      </c>
      <c r="K35" s="89">
        <v>611.965</v>
      </c>
      <c r="L35" s="166">
        <v>652.4230000000005</v>
      </c>
      <c r="M35" s="62">
        <v>862.004</v>
      </c>
      <c r="N35" s="62">
        <v>1135.503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210.854</v>
      </c>
      <c r="J36" s="166">
        <v>280.33299999999997</v>
      </c>
      <c r="K36" s="89">
        <v>281.073</v>
      </c>
      <c r="L36" s="166">
        <v>284.6979999999999</v>
      </c>
      <c r="M36" s="62">
        <v>367.1650000000001</v>
      </c>
      <c r="N36" s="62">
        <v>413.9460000000001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>
        <v>22.535</v>
      </c>
      <c r="J37" s="166">
        <v>11.982</v>
      </c>
      <c r="K37" s="89">
        <v>15.604</v>
      </c>
      <c r="L37" s="166">
        <v>11.831000000000001</v>
      </c>
      <c r="M37" s="62">
        <v>17.178</v>
      </c>
      <c r="N37" s="62">
        <v>39.697</v>
      </c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142.09</v>
      </c>
      <c r="J38" s="165">
        <v>135.739</v>
      </c>
      <c r="K38" s="88">
        <v>140.743</v>
      </c>
      <c r="L38" s="165">
        <v>142.183</v>
      </c>
      <c r="M38" s="64">
        <v>125.131</v>
      </c>
      <c r="N38" s="64">
        <v>182.338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5169.790999999999</v>
      </c>
      <c r="J39" s="150">
        <f t="shared" si="8"/>
        <v>5639.757</v>
      </c>
      <c r="K39" s="90">
        <f t="shared" si="8"/>
        <v>5816.787000000001</v>
      </c>
      <c r="L39" s="124">
        <f t="shared" si="8"/>
        <v>5620.9850000000015</v>
      </c>
      <c r="M39" s="67">
        <f t="shared" si="8"/>
        <v>6122.162</v>
      </c>
      <c r="N39" s="67">
        <f t="shared" si="8"/>
        <v>6678.829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3.101</v>
      </c>
      <c r="J40" s="166">
        <v>6.593</v>
      </c>
      <c r="K40" s="89">
        <v>5.926</v>
      </c>
      <c r="L40" s="166">
        <v>5.857000000000001</v>
      </c>
      <c r="M40" s="62">
        <v>11.495000000000001</v>
      </c>
      <c r="N40" s="62">
        <v>12.41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>
        <v>2.362</v>
      </c>
      <c r="J41" s="166">
        <v>2.063</v>
      </c>
      <c r="K41" s="89">
        <v>2.506</v>
      </c>
      <c r="L41" s="166">
        <v>7.281000000000001</v>
      </c>
      <c r="M41" s="62">
        <v>14.067</v>
      </c>
      <c r="N41" s="62">
        <v>7.79</v>
      </c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796.1990000000001</v>
      </c>
      <c r="J42" s="166">
        <v>786.927</v>
      </c>
      <c r="K42" s="89">
        <v>865.0899999999999</v>
      </c>
      <c r="L42" s="166">
        <v>888.2010000000001</v>
      </c>
      <c r="M42" s="62">
        <v>923.8240000000001</v>
      </c>
      <c r="N42" s="62">
        <v>1082.864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512.001</v>
      </c>
      <c r="J43" s="166">
        <v>348.842</v>
      </c>
      <c r="K43" s="89">
        <v>206.916</v>
      </c>
      <c r="L43" s="166">
        <v>259.16700000000003</v>
      </c>
      <c r="M43" s="62">
        <v>367.844</v>
      </c>
      <c r="N43" s="62">
        <v>323.572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1313.663</v>
      </c>
      <c r="J45" s="151">
        <f t="shared" si="9"/>
        <v>1144.425</v>
      </c>
      <c r="K45" s="96">
        <f t="shared" si="9"/>
        <v>1080.4379999999999</v>
      </c>
      <c r="L45" s="138">
        <f t="shared" si="9"/>
        <v>1160.5060000000003</v>
      </c>
      <c r="M45" s="97">
        <f t="shared" si="9"/>
        <v>1317.23</v>
      </c>
      <c r="N45" s="97">
        <f t="shared" si="9"/>
        <v>1426.636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6483.454</v>
      </c>
      <c r="J46" s="150">
        <f>J45+J39</f>
        <v>6784.182</v>
      </c>
      <c r="K46" s="90">
        <f>K39+K45</f>
        <v>6897.225000000001</v>
      </c>
      <c r="L46" s="124">
        <f>L39+L45</f>
        <v>6781.491000000002</v>
      </c>
      <c r="M46" s="67">
        <f>M39+M45</f>
        <v>7439.392</v>
      </c>
      <c r="N46" s="67">
        <f>N39+N45</f>
        <v>8105.465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 t="s">
        <v>84</v>
      </c>
      <c r="I47" s="89">
        <v>2306.5060000000003</v>
      </c>
      <c r="J47" s="166">
        <v>2266.024</v>
      </c>
      <c r="K47" s="89">
        <v>2339.322</v>
      </c>
      <c r="L47" s="166">
        <v>2231.992</v>
      </c>
      <c r="M47" s="62">
        <v>2222.6820000000002</v>
      </c>
      <c r="N47" s="62">
        <v>2219.159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>
        <v>21.054</v>
      </c>
      <c r="J48" s="166">
        <v>50.161</v>
      </c>
      <c r="K48" s="89">
        <v>19.568</v>
      </c>
      <c r="L48" s="166">
        <v>47.041000000000004</v>
      </c>
      <c r="M48" s="62">
        <v>64.781</v>
      </c>
      <c r="N48" s="62">
        <v>57.304</v>
      </c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219.48</v>
      </c>
      <c r="J49" s="166">
        <v>241.994</v>
      </c>
      <c r="K49" s="89">
        <v>216.51100000000002</v>
      </c>
      <c r="L49" s="166">
        <v>244.89900000000003</v>
      </c>
      <c r="M49" s="62">
        <v>359.83</v>
      </c>
      <c r="N49" s="62">
        <v>353.55000000000007</v>
      </c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242.99499999999998</v>
      </c>
      <c r="J50" s="166">
        <v>298.78099999999995</v>
      </c>
      <c r="K50" s="89">
        <v>275.598</v>
      </c>
      <c r="L50" s="166">
        <v>304.348</v>
      </c>
      <c r="M50" s="62">
        <v>307.029</v>
      </c>
      <c r="N50" s="62">
        <v>375.142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2369.2190000000005</v>
      </c>
      <c r="J51" s="166">
        <v>2361.7329999999997</v>
      </c>
      <c r="K51" s="89">
        <v>2435.791</v>
      </c>
      <c r="L51" s="166">
        <v>2322.2820000000006</v>
      </c>
      <c r="M51" s="62">
        <v>2723.714</v>
      </c>
      <c r="N51" s="62">
        <v>3165.628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1318.86</v>
      </c>
      <c r="J52" s="166">
        <v>1565.489</v>
      </c>
      <c r="K52" s="89">
        <v>1605.095</v>
      </c>
      <c r="L52" s="166">
        <v>1630.929</v>
      </c>
      <c r="M52" s="62">
        <v>1761.3560000000002</v>
      </c>
      <c r="N52" s="62">
        <v>1934.6820000000002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5.34</v>
      </c>
      <c r="J53" s="166"/>
      <c r="K53" s="89">
        <v>5.34</v>
      </c>
      <c r="L53" s="166"/>
      <c r="M53" s="62"/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6483.454000000001</v>
      </c>
      <c r="J55" s="150">
        <f t="shared" si="10"/>
        <v>6784.181999999999</v>
      </c>
      <c r="K55" s="90">
        <f t="shared" si="10"/>
        <v>6897.225000000001</v>
      </c>
      <c r="L55" s="124">
        <f t="shared" si="10"/>
        <v>6781.491000000001</v>
      </c>
      <c r="M55" s="67">
        <f t="shared" si="10"/>
        <v>7439.392</v>
      </c>
      <c r="N55" s="67">
        <f t="shared" si="10"/>
        <v>8105.465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98"/>
      <c r="L60" s="98"/>
      <c r="M60" s="98"/>
      <c r="N60" s="9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31.730000000000018</v>
      </c>
      <c r="J61" s="164">
        <v>93.337</v>
      </c>
      <c r="K61" s="87">
        <v>327</v>
      </c>
      <c r="L61" s="164">
        <v>483.077</v>
      </c>
      <c r="M61" s="65">
        <v>437.4870000000001</v>
      </c>
      <c r="N61" s="65">
        <v>429.428</v>
      </c>
      <c r="O61" s="65"/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1.463000000000001</v>
      </c>
      <c r="J62" s="165">
        <v>58.797999999999995</v>
      </c>
      <c r="K62" s="88">
        <v>34</v>
      </c>
      <c r="L62" s="165">
        <v>-19.14</v>
      </c>
      <c r="M62" s="64">
        <v>32.238</v>
      </c>
      <c r="N62" s="64">
        <v>4.908</v>
      </c>
      <c r="O62" s="62"/>
    </row>
    <row r="63" spans="1:14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33.19300000000002</v>
      </c>
      <c r="J63" s="156">
        <f>SUM(J61:J62)</f>
        <v>152.135</v>
      </c>
      <c r="K63" s="90">
        <v>360</v>
      </c>
      <c r="L63" s="124">
        <f>SUM(L61:L62)</f>
        <v>463.937</v>
      </c>
      <c r="M63" s="67">
        <f>SUM(M61:M62)</f>
        <v>469.7250000000001</v>
      </c>
      <c r="N63" s="67">
        <f>SUM(N61:N62)</f>
        <v>434.336</v>
      </c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-19.831000000000003</v>
      </c>
      <c r="J64" s="166">
        <v>-24.317999999999998</v>
      </c>
      <c r="K64" s="89">
        <v>-133.35</v>
      </c>
      <c r="L64" s="166">
        <v>-95.482</v>
      </c>
      <c r="M64" s="62">
        <v>-119.462</v>
      </c>
      <c r="N64" s="62">
        <v>-206.24699999999999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>
        <v>0.203</v>
      </c>
      <c r="J65" s="165">
        <v>0.24</v>
      </c>
      <c r="K65" s="88">
        <v>2.304</v>
      </c>
      <c r="L65" s="165">
        <v>22.89</v>
      </c>
      <c r="M65" s="64">
        <v>7.475</v>
      </c>
      <c r="N65" s="64">
        <v>96.403</v>
      </c>
      <c r="O65" s="62"/>
    </row>
    <row r="66" spans="1:14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2" ref="I66:N66">SUM(I63:I65)</f>
        <v>13.565000000000015</v>
      </c>
      <c r="J66" s="156">
        <f t="shared" si="12"/>
        <v>128.057</v>
      </c>
      <c r="K66" s="152">
        <f t="shared" si="12"/>
        <v>228.954</v>
      </c>
      <c r="L66" s="167">
        <f t="shared" si="12"/>
        <v>391.345</v>
      </c>
      <c r="M66" s="156">
        <f t="shared" si="12"/>
        <v>357.7380000000001</v>
      </c>
      <c r="N66" s="156">
        <f t="shared" si="12"/>
        <v>324.492</v>
      </c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>
        <v>455.81899999999996</v>
      </c>
      <c r="J67" s="165">
        <v>-85.024</v>
      </c>
      <c r="K67" s="88">
        <v>-333.817</v>
      </c>
      <c r="L67" s="165">
        <v>-178.947</v>
      </c>
      <c r="M67" s="64">
        <f>82.62-1.533</f>
        <v>81.087</v>
      </c>
      <c r="N67" s="64">
        <f>-501.865-2.604</f>
        <v>-504.469</v>
      </c>
    </row>
    <row r="68" spans="1:14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3" ref="I68:N68">SUM(I66:I67)</f>
        <v>469.38399999999996</v>
      </c>
      <c r="J68" s="156">
        <f t="shared" si="13"/>
        <v>43.03299999999999</v>
      </c>
      <c r="K68" s="90">
        <f t="shared" si="13"/>
        <v>-104.863</v>
      </c>
      <c r="L68" s="124">
        <f t="shared" si="13"/>
        <v>212.39800000000002</v>
      </c>
      <c r="M68" s="67">
        <f t="shared" si="13"/>
        <v>438.8250000000001</v>
      </c>
      <c r="N68" s="67">
        <f t="shared" si="13"/>
        <v>-179.97699999999998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-169.13</v>
      </c>
      <c r="J69" s="166">
        <v>49.14</v>
      </c>
      <c r="K69" s="89">
        <v>117</v>
      </c>
      <c r="L69" s="166">
        <v>-294.14799999999997</v>
      </c>
      <c r="M69" s="62">
        <v>-381.47900000000004</v>
      </c>
      <c r="N69" s="62">
        <v>635.3580000000002</v>
      </c>
      <c r="O69" s="62"/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>
        <v>0.725</v>
      </c>
      <c r="L70" s="166"/>
      <c r="M70" s="62"/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>
        <v>-13.552</v>
      </c>
      <c r="L71" s="166">
        <v>-0.547</v>
      </c>
      <c r="M71" s="62">
        <v>-2.74</v>
      </c>
      <c r="N71" s="62">
        <v>-1801.178</v>
      </c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>
        <v>2</v>
      </c>
      <c r="J72" s="165"/>
      <c r="K72" s="88">
        <v>-50.603</v>
      </c>
      <c r="L72" s="165">
        <v>-3.515</v>
      </c>
      <c r="M72" s="64"/>
      <c r="N72" s="64">
        <v>1435.68</v>
      </c>
    </row>
    <row r="73" spans="3:14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4" ref="I73:N73">SUM(I69:I72)</f>
        <v>-167.13</v>
      </c>
      <c r="J73" s="165">
        <f t="shared" si="14"/>
        <v>49.14</v>
      </c>
      <c r="K73" s="91">
        <f t="shared" si="14"/>
        <v>53.57</v>
      </c>
      <c r="L73" s="168">
        <f t="shared" si="14"/>
        <v>-298.21</v>
      </c>
      <c r="M73" s="66">
        <f t="shared" si="14"/>
        <v>-384.21900000000005</v>
      </c>
      <c r="N73" s="66">
        <f t="shared" si="14"/>
        <v>269.8600000000001</v>
      </c>
    </row>
    <row r="74" spans="3:14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5" ref="I74:N74">SUM(I73+I68)</f>
        <v>302.25399999999996</v>
      </c>
      <c r="J74" s="156">
        <f t="shared" si="15"/>
        <v>92.17299999999999</v>
      </c>
      <c r="K74" s="90">
        <f t="shared" si="15"/>
        <v>-51.293</v>
      </c>
      <c r="L74" s="124">
        <f t="shared" si="15"/>
        <v>-85.81199999999995</v>
      </c>
      <c r="M74" s="67">
        <f t="shared" si="15"/>
        <v>54.60600000000005</v>
      </c>
      <c r="N74" s="67">
        <f t="shared" si="15"/>
        <v>89.88300000000015</v>
      </c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6" ref="I76:N76">I$3</f>
        <v>2012</v>
      </c>
      <c r="J76" s="73">
        <f t="shared" si="16"/>
        <v>2011</v>
      </c>
      <c r="K76" s="73">
        <f t="shared" si="16"/>
        <v>2011</v>
      </c>
      <c r="L76" s="73">
        <f t="shared" si="16"/>
        <v>2010</v>
      </c>
      <c r="M76" s="73">
        <f t="shared" si="16"/>
        <v>2009</v>
      </c>
      <c r="N76" s="73">
        <f t="shared" si="16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23.41229345824435</v>
      </c>
      <c r="J80" s="123">
        <f>IF(J7=0,"",IF(J14=0,"",(J14/J7))*100)</f>
        <v>10.986772469161272</v>
      </c>
      <c r="K80" s="120">
        <f>IF(K14=0,"-",IF(K7=0,"-",K14/K7))*100</f>
        <v>10.380510928532598</v>
      </c>
      <c r="L80" s="174">
        <f>IF(L14=0,"-",IF(L7=0,"-",L14/L7))*100</f>
        <v>12.03746344479123</v>
      </c>
      <c r="M80" s="68">
        <f>IF(M14=0,"-",IF(M7=0,"-",M14/M7)*100)</f>
        <v>12.501911618569828</v>
      </c>
      <c r="N80" s="68">
        <f>IF(N14=0,"-",IF(N7=0,"-",N14/N7)*100)</f>
        <v>12.333816686025422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7" ref="I81:N81">IF(I20=0,"-",IF(I7=0,"-",I20/I7)*100)</f>
        <v>5.0448180844698545</v>
      </c>
      <c r="J81" s="123">
        <f t="shared" si="17"/>
        <v>4.750175698204206</v>
      </c>
      <c r="K81" s="82">
        <f t="shared" si="17"/>
        <v>4.713366870592315</v>
      </c>
      <c r="L81" s="123">
        <f t="shared" si="17"/>
        <v>8.44798793032258</v>
      </c>
      <c r="M81" s="68">
        <f t="shared" si="17"/>
        <v>6.827468329358231</v>
      </c>
      <c r="N81" s="68">
        <f t="shared" si="17"/>
        <v>1.9301817381461326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6.829939925369373</v>
      </c>
      <c r="L82" s="123">
        <f>IF((L47=0),"-",(L24/((L47+M47)/2)*100))</f>
        <v>12.192811415605242</v>
      </c>
      <c r="M82" s="68">
        <f>IF((M47=0),"-",(M24/((M47+N47)/2)*100))</f>
        <v>6.070365868566683</v>
      </c>
      <c r="N82" s="68">
        <v>2.3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7.366299004017889</v>
      </c>
      <c r="L83" s="123">
        <f>IF((L47=0),"-",((L17+L18)/((L47+L48+L49+L51+M47+M48+M49+M51)/2)*100))</f>
        <v>10.576770337061307</v>
      </c>
      <c r="M83" s="123">
        <f>IF((M47=0),"-",((M17+M18)/((M47+M48+M49+M51+N47+N48+N49+N51)/2)*100))</f>
        <v>9.219203470907305</v>
      </c>
      <c r="N83" s="69">
        <v>8.6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8" ref="I84:N84">IF(I47=0,"-",((I47+I48)/I55*100))</f>
        <v>35.900000215934284</v>
      </c>
      <c r="J84" s="125">
        <f t="shared" si="18"/>
        <v>34.14096202018166</v>
      </c>
      <c r="K84" s="86">
        <f t="shared" si="18"/>
        <v>34.20056616972768</v>
      </c>
      <c r="L84" s="125">
        <f t="shared" si="18"/>
        <v>33.60666555481678</v>
      </c>
      <c r="M84" s="115">
        <f t="shared" si="18"/>
        <v>30.747983168517003</v>
      </c>
      <c r="N84" s="115">
        <f t="shared" si="18"/>
        <v>28.08553241547524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9" ref="I85:N85">IF((I51+I49-I43-I41-I37)=0,"-",(I51+I49-I43-I41-I37))</f>
        <v>2051.8010000000004</v>
      </c>
      <c r="J85" s="126">
        <f t="shared" si="19"/>
        <v>2240.8399999999997</v>
      </c>
      <c r="K85" s="83">
        <f t="shared" si="19"/>
        <v>2427.2760000000003</v>
      </c>
      <c r="L85" s="126">
        <f t="shared" si="19"/>
        <v>2288.9020000000005</v>
      </c>
      <c r="M85" s="1">
        <f t="shared" si="19"/>
        <v>2684.455</v>
      </c>
      <c r="N85" s="1">
        <f t="shared" si="19"/>
        <v>3148.119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0" ref="I86:N86">IF((I47=0),"-",((I51+I49)/(I47+I48)))</f>
        <v>1.1121943150767328</v>
      </c>
      <c r="J86" s="127">
        <f t="shared" si="20"/>
        <v>1.1241446602926795</v>
      </c>
      <c r="K86" s="84">
        <f t="shared" si="20"/>
        <v>1.1243856220510493</v>
      </c>
      <c r="L86" s="127">
        <f t="shared" si="20"/>
        <v>1.126434325435393</v>
      </c>
      <c r="M86" s="2">
        <f t="shared" si="20"/>
        <v>1.3480191810752784</v>
      </c>
      <c r="N86" s="2">
        <f t="shared" si="20"/>
        <v>1.5458972976938348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3016</v>
      </c>
      <c r="L87" s="175">
        <v>3080</v>
      </c>
      <c r="M87" s="28">
        <v>3167</v>
      </c>
      <c r="N87" s="28">
        <v>3182</v>
      </c>
    </row>
    <row r="88" spans="3:14" ht="15" customHeight="1">
      <c r="C88" s="3" t="s">
        <v>0</v>
      </c>
      <c r="D88" s="3"/>
      <c r="E88" s="5" t="s">
        <v>157</v>
      </c>
      <c r="F88" s="5"/>
      <c r="G88" s="5"/>
      <c r="H88" s="5"/>
      <c r="I88" s="144"/>
      <c r="J88" s="144"/>
      <c r="K88" s="5"/>
      <c r="L88" s="5"/>
      <c r="M88" s="5"/>
      <c r="N88" s="5"/>
    </row>
    <row r="89" spans="3:14" ht="15">
      <c r="C89" s="3"/>
      <c r="D89" s="3"/>
      <c r="E89" s="5" t="s">
        <v>145</v>
      </c>
      <c r="F89" s="5"/>
      <c r="G89" s="5"/>
      <c r="H89" s="5"/>
      <c r="I89" s="145"/>
      <c r="J89" s="145"/>
      <c r="K89" s="5"/>
      <c r="L89" s="5"/>
      <c r="M89" s="5"/>
      <c r="N89" s="5"/>
    </row>
    <row r="90" spans="3:14" ht="15">
      <c r="C90" s="3"/>
      <c r="D90" s="3"/>
      <c r="E90" s="5" t="s">
        <v>158</v>
      </c>
      <c r="F90" s="5"/>
      <c r="G90" s="5"/>
      <c r="H90" s="5"/>
      <c r="I90" s="145"/>
      <c r="J90" s="145"/>
      <c r="K90" s="5"/>
      <c r="L90" s="5"/>
      <c r="M90" s="5"/>
      <c r="N90" s="5"/>
    </row>
    <row r="91" spans="6:14" ht="15">
      <c r="F91" s="5"/>
      <c r="G91" s="5"/>
      <c r="H91" s="5"/>
      <c r="I91" s="57"/>
      <c r="J91" s="57"/>
      <c r="K91" s="5"/>
      <c r="L91" s="5"/>
      <c r="M91" s="5"/>
      <c r="N91" s="5"/>
    </row>
    <row r="92" spans="5:14" ht="15" customHeight="1">
      <c r="E92" s="5"/>
      <c r="F92" s="5"/>
      <c r="G92" s="5"/>
      <c r="H92" s="5"/>
      <c r="I92" s="57"/>
      <c r="J92" s="57"/>
      <c r="K92" s="5"/>
      <c r="L92" s="5"/>
      <c r="M92" s="5"/>
      <c r="N92" s="5"/>
    </row>
    <row r="93" spans="5:14" ht="15">
      <c r="E93" s="5"/>
      <c r="F93" s="5"/>
      <c r="G93" s="5"/>
      <c r="H93" s="5"/>
      <c r="I93" s="57"/>
      <c r="J93" s="57"/>
      <c r="K93" s="5"/>
      <c r="L93" s="5"/>
      <c r="M93" s="5"/>
      <c r="N93" s="5"/>
    </row>
    <row r="94" spans="5:25" ht="15" customHeight="1">
      <c r="E94" s="5"/>
      <c r="F94" s="5"/>
      <c r="G94" s="5"/>
      <c r="H94" s="5"/>
      <c r="I94" s="57"/>
      <c r="J94" s="57"/>
      <c r="K94" s="5"/>
      <c r="L94" s="5"/>
      <c r="M94" s="5"/>
      <c r="N94" s="5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5:14" ht="15">
      <c r="E95" s="5"/>
      <c r="F95" s="5"/>
      <c r="G95" s="5"/>
      <c r="H95" s="5"/>
      <c r="I95" s="57"/>
      <c r="J95" s="57"/>
      <c r="K95" s="5"/>
      <c r="L95" s="5"/>
      <c r="M95" s="5"/>
      <c r="N95" s="5"/>
    </row>
    <row r="96" spans="6:10" ht="15">
      <c r="F96" s="31"/>
      <c r="G96" s="31"/>
      <c r="H96" s="31"/>
      <c r="I96" s="57"/>
      <c r="J96" s="57"/>
    </row>
    <row r="97" spans="5:10" ht="15">
      <c r="E97" s="31"/>
      <c r="F97" s="31"/>
      <c r="G97" s="31"/>
      <c r="H97" s="31"/>
      <c r="I97" s="57"/>
      <c r="J97" s="57"/>
    </row>
    <row r="98" spans="5:10" ht="15">
      <c r="E98" s="31"/>
      <c r="F98" s="31"/>
      <c r="G98" s="31"/>
      <c r="H98" s="31"/>
      <c r="I98" s="57"/>
      <c r="J98" s="57"/>
    </row>
    <row r="99" spans="5:10" ht="15">
      <c r="E99" s="31"/>
      <c r="F99" s="31"/>
      <c r="G99" s="31"/>
      <c r="H99" s="31"/>
      <c r="I99" s="57"/>
      <c r="J99" s="57"/>
    </row>
    <row r="100" spans="5:10" ht="15">
      <c r="E100" s="31"/>
      <c r="F100" s="31"/>
      <c r="G100" s="31"/>
      <c r="H100" s="31"/>
      <c r="I100" s="57"/>
      <c r="J100" s="57"/>
    </row>
    <row r="101" spans="5:10" ht="15">
      <c r="E101" s="31"/>
      <c r="F101" s="31"/>
      <c r="G101" s="31"/>
      <c r="H101" s="31"/>
      <c r="I101" s="57"/>
      <c r="J101" s="57"/>
    </row>
    <row r="102" spans="5:10" ht="15">
      <c r="E102" s="31"/>
      <c r="F102" s="31"/>
      <c r="G102" s="31"/>
      <c r="H102" s="31"/>
      <c r="I102" s="57"/>
      <c r="J102" s="57"/>
    </row>
  </sheetData>
  <sheetProtection/>
  <mergeCells count="21">
    <mergeCell ref="E1:N1"/>
    <mergeCell ref="E61:F61"/>
    <mergeCell ref="E62:F62"/>
    <mergeCell ref="E63:F63"/>
    <mergeCell ref="E64:F64"/>
    <mergeCell ref="E80:F80"/>
    <mergeCell ref="E71:F71"/>
    <mergeCell ref="E72:F72"/>
    <mergeCell ref="E65:F65"/>
    <mergeCell ref="E67:F67"/>
    <mergeCell ref="E68:F68"/>
    <mergeCell ref="E69:F69"/>
    <mergeCell ref="E70:F70"/>
    <mergeCell ref="E83:F83"/>
    <mergeCell ref="E87:F87"/>
    <mergeCell ref="E81:F81"/>
    <mergeCell ref="E82:F82"/>
    <mergeCell ref="E84:F84"/>
    <mergeCell ref="E85:F85"/>
    <mergeCell ref="E74:F74"/>
    <mergeCell ref="E86:F8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5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5.00390625" style="0" customWidth="1"/>
    <col min="9" max="10" width="9.7109375" style="53" customWidth="1"/>
    <col min="11" max="14" width="9.7109375" style="0" customWidth="1"/>
    <col min="16" max="20" width="9.140625" style="0" customWidth="1"/>
  </cols>
  <sheetData>
    <row r="1" spans="3:14" ht="18" customHeight="1">
      <c r="C1" s="5"/>
      <c r="D1" s="5"/>
      <c r="E1" s="212" t="s">
        <v>98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88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 t="s">
        <v>21</v>
      </c>
      <c r="J5" s="77" t="s">
        <v>21</v>
      </c>
      <c r="K5" s="77" t="s">
        <v>21</v>
      </c>
      <c r="L5" s="77" t="s">
        <v>21</v>
      </c>
      <c r="M5" s="77" t="s">
        <v>21</v>
      </c>
      <c r="N5" s="77" t="s">
        <v>21</v>
      </c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9">
        <v>12.625</v>
      </c>
      <c r="J7" s="139">
        <v>12.546</v>
      </c>
      <c r="K7" s="99">
        <v>46.135</v>
      </c>
      <c r="L7" s="139">
        <v>49.888</v>
      </c>
      <c r="M7" s="100">
        <v>40.091</v>
      </c>
      <c r="N7" s="100">
        <v>58.916</v>
      </c>
      <c r="O7" s="47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101">
        <v>-11.156</v>
      </c>
      <c r="J8" s="171">
        <v>-9.986999999999998</v>
      </c>
      <c r="K8" s="101">
        <v>-39.698</v>
      </c>
      <c r="L8" s="171">
        <v>-41.984</v>
      </c>
      <c r="M8" s="102">
        <v>-40.458999999999996</v>
      </c>
      <c r="N8" s="102">
        <v>-54.791</v>
      </c>
      <c r="O8" s="47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101">
        <v>0.031</v>
      </c>
      <c r="J9" s="171">
        <v>0.031</v>
      </c>
      <c r="K9" s="101">
        <v>0.166</v>
      </c>
      <c r="L9" s="171">
        <v>0.187</v>
      </c>
      <c r="M9" s="102">
        <v>0.157</v>
      </c>
      <c r="N9" s="102">
        <v>0.203</v>
      </c>
      <c r="O9" s="47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101"/>
      <c r="J10" s="171"/>
      <c r="K10" s="101"/>
      <c r="L10" s="171"/>
      <c r="M10" s="102"/>
      <c r="N10" s="102"/>
      <c r="O10" s="47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103"/>
      <c r="J11" s="172"/>
      <c r="K11" s="103"/>
      <c r="L11" s="172"/>
      <c r="M11" s="104"/>
      <c r="N11" s="104"/>
      <c r="O11" s="47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9">
        <f aca="true" t="shared" si="0" ref="I12:N12">SUM(I7:I11)</f>
        <v>1.4999999999999993</v>
      </c>
      <c r="J12" s="139">
        <f t="shared" si="0"/>
        <v>2.590000000000001</v>
      </c>
      <c r="K12" s="99">
        <f t="shared" si="0"/>
        <v>6.602999999999998</v>
      </c>
      <c r="L12" s="139">
        <f t="shared" si="0"/>
        <v>8.090999999999996</v>
      </c>
      <c r="M12" s="100">
        <f t="shared" si="0"/>
        <v>-0.210999999999995</v>
      </c>
      <c r="N12" s="100">
        <f t="shared" si="0"/>
        <v>4.328</v>
      </c>
      <c r="O12" s="47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103">
        <v>-1.039</v>
      </c>
      <c r="J13" s="172">
        <v>-0.9910000000000001</v>
      </c>
      <c r="K13" s="103">
        <v>-3.6889999999999996</v>
      </c>
      <c r="L13" s="172">
        <v>-4.402</v>
      </c>
      <c r="M13" s="104">
        <v>-3.129</v>
      </c>
      <c r="N13" s="104">
        <v>-2.208</v>
      </c>
      <c r="O13" s="47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9">
        <f aca="true" t="shared" si="1" ref="I14:N14">SUM(I12:I13)</f>
        <v>0.4609999999999994</v>
      </c>
      <c r="J14" s="139">
        <f t="shared" si="1"/>
        <v>1.599000000000001</v>
      </c>
      <c r="K14" s="99">
        <f t="shared" si="1"/>
        <v>2.9139999999999984</v>
      </c>
      <c r="L14" s="139">
        <f t="shared" si="1"/>
        <v>3.6889999999999956</v>
      </c>
      <c r="M14" s="100">
        <f t="shared" si="1"/>
        <v>-3.339999999999995</v>
      </c>
      <c r="N14" s="100">
        <f t="shared" si="1"/>
        <v>2.12</v>
      </c>
      <c r="O14" s="47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101"/>
      <c r="J15" s="171"/>
      <c r="K15" s="101"/>
      <c r="L15" s="171"/>
      <c r="M15" s="102"/>
      <c r="N15" s="102"/>
      <c r="O15" s="47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103"/>
      <c r="J16" s="172"/>
      <c r="K16" s="103"/>
      <c r="L16" s="172"/>
      <c r="M16" s="104"/>
      <c r="N16" s="104"/>
      <c r="O16" s="47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9">
        <f aca="true" t="shared" si="2" ref="I17:N17">SUM(I14:I16)</f>
        <v>0.4609999999999994</v>
      </c>
      <c r="J17" s="139">
        <f t="shared" si="2"/>
        <v>1.599000000000001</v>
      </c>
      <c r="K17" s="99">
        <f t="shared" si="2"/>
        <v>2.9139999999999984</v>
      </c>
      <c r="L17" s="139">
        <f t="shared" si="2"/>
        <v>3.6889999999999956</v>
      </c>
      <c r="M17" s="100">
        <f t="shared" si="2"/>
        <v>-3.339999999999995</v>
      </c>
      <c r="N17" s="100">
        <f t="shared" si="2"/>
        <v>2.12</v>
      </c>
      <c r="O17" s="47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101"/>
      <c r="J18" s="171"/>
      <c r="K18" s="101">
        <v>0.103</v>
      </c>
      <c r="L18" s="171">
        <v>0.23600000000000002</v>
      </c>
      <c r="M18" s="102">
        <v>0.307</v>
      </c>
      <c r="N18" s="102">
        <v>1.835</v>
      </c>
      <c r="O18" s="47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103">
        <v>-0.49100000000000005</v>
      </c>
      <c r="J19" s="172">
        <v>-0.262</v>
      </c>
      <c r="K19" s="103">
        <v>-2.003</v>
      </c>
      <c r="L19" s="172">
        <v>-0.973</v>
      </c>
      <c r="M19" s="104">
        <v>-1.377</v>
      </c>
      <c r="N19" s="104">
        <v>-3.887</v>
      </c>
      <c r="O19" s="47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9">
        <f aca="true" t="shared" si="3" ref="I20:N20">SUM(I17:I19)</f>
        <v>-0.030000000000000637</v>
      </c>
      <c r="J20" s="139">
        <f t="shared" si="3"/>
        <v>1.337000000000001</v>
      </c>
      <c r="K20" s="99">
        <f t="shared" si="3"/>
        <v>1.0139999999999985</v>
      </c>
      <c r="L20" s="139">
        <f t="shared" si="3"/>
        <v>2.951999999999996</v>
      </c>
      <c r="M20" s="100">
        <f t="shared" si="3"/>
        <v>-4.409999999999995</v>
      </c>
      <c r="N20" s="100">
        <f t="shared" si="3"/>
        <v>0.06800000000000006</v>
      </c>
      <c r="O20" s="47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101">
        <v>-0.039</v>
      </c>
      <c r="J21" s="171"/>
      <c r="K21" s="101"/>
      <c r="L21" s="171"/>
      <c r="M21" s="102"/>
      <c r="N21" s="102"/>
      <c r="O21" s="47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103"/>
      <c r="J22" s="172"/>
      <c r="K22" s="103"/>
      <c r="L22" s="172"/>
      <c r="M22" s="104"/>
      <c r="N22" s="104"/>
      <c r="O22" s="47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9">
        <f>SUM(I20:I22)</f>
        <v>-0.06900000000000064</v>
      </c>
      <c r="J23" s="139"/>
      <c r="K23" s="99"/>
      <c r="L23" s="139"/>
      <c r="M23" s="100"/>
      <c r="N23" s="100"/>
      <c r="O23" s="47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101">
        <f>I23-I25</f>
        <v>-0.06900000000000064</v>
      </c>
      <c r="J24" s="171"/>
      <c r="K24" s="101"/>
      <c r="L24" s="171"/>
      <c r="M24" s="102"/>
      <c r="N24" s="102"/>
      <c r="O24" s="47"/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101"/>
      <c r="J25" s="171"/>
      <c r="K25" s="101"/>
      <c r="L25" s="171"/>
      <c r="M25" s="102"/>
      <c r="N25" s="10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101"/>
      <c r="J26" s="171"/>
      <c r="K26" s="101"/>
      <c r="L26" s="102"/>
      <c r="M26" s="102"/>
      <c r="N26" s="10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9">
        <v>-0.8</v>
      </c>
      <c r="J27" s="200"/>
      <c r="K27" s="199">
        <v>-0.519</v>
      </c>
      <c r="L27" s="203">
        <v>-0.625</v>
      </c>
      <c r="M27" s="208">
        <v>-2.801</v>
      </c>
      <c r="N27" s="203">
        <v>-0.657</v>
      </c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201">
        <f aca="true" t="shared" si="4" ref="I28:N28">I14-I27</f>
        <v>1.2609999999999995</v>
      </c>
      <c r="J28" s="202">
        <f t="shared" si="4"/>
        <v>1.599000000000001</v>
      </c>
      <c r="K28" s="201">
        <f t="shared" si="4"/>
        <v>3.4329999999999985</v>
      </c>
      <c r="L28" s="204">
        <f t="shared" si="4"/>
        <v>4.313999999999996</v>
      </c>
      <c r="M28" s="204">
        <f t="shared" si="4"/>
        <v>-0.5389999999999948</v>
      </c>
      <c r="N28" s="204">
        <f t="shared" si="4"/>
        <v>2.777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102"/>
      <c r="L29" s="102"/>
      <c r="M29" s="102"/>
      <c r="N29" s="10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5" ref="I30:N30">I$3</f>
        <v>2012</v>
      </c>
      <c r="J30" s="73">
        <f t="shared" si="5"/>
        <v>2011</v>
      </c>
      <c r="K30" s="73">
        <f t="shared" si="5"/>
        <v>2011</v>
      </c>
      <c r="L30" s="73">
        <f t="shared" si="5"/>
        <v>2010</v>
      </c>
      <c r="M30" s="73">
        <f t="shared" si="5"/>
        <v>2009</v>
      </c>
      <c r="N30" s="73">
        <f t="shared" si="5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107">
        <f>IF(K$4="","",K$4)</f>
      </c>
      <c r="L31" s="107"/>
      <c r="M31" s="107"/>
      <c r="N31" s="107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108"/>
      <c r="L32" s="108"/>
      <c r="M32" s="108"/>
      <c r="N32" s="108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7"/>
      <c r="L33" s="47"/>
      <c r="M33" s="47"/>
      <c r="N33" s="47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101">
        <v>92.824</v>
      </c>
      <c r="J34" s="166"/>
      <c r="K34" s="101"/>
      <c r="L34" s="171"/>
      <c r="M34" s="102"/>
      <c r="N34" s="102"/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101">
        <v>6.514999999999999</v>
      </c>
      <c r="J35" s="166"/>
      <c r="K35" s="101"/>
      <c r="L35" s="171"/>
      <c r="M35" s="102"/>
      <c r="N35" s="102"/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101">
        <v>5.953000000000002</v>
      </c>
      <c r="J36" s="166"/>
      <c r="K36" s="101"/>
      <c r="L36" s="171"/>
      <c r="M36" s="102"/>
      <c r="N36" s="102"/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101"/>
      <c r="J37" s="166"/>
      <c r="K37" s="101"/>
      <c r="L37" s="171"/>
      <c r="M37" s="102"/>
      <c r="N37" s="10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103">
        <v>0.752</v>
      </c>
      <c r="J38" s="165"/>
      <c r="K38" s="103"/>
      <c r="L38" s="172"/>
      <c r="M38" s="104"/>
      <c r="N38" s="104"/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99">
        <f>SUM(I34:I38)</f>
        <v>106.044</v>
      </c>
      <c r="J39" s="150">
        <f>SUM(J34:J38)</f>
        <v>0</v>
      </c>
      <c r="K39" s="99" t="s">
        <v>23</v>
      </c>
      <c r="L39" s="139" t="s">
        <v>23</v>
      </c>
      <c r="M39" s="100" t="s">
        <v>23</v>
      </c>
      <c r="N39" s="100" t="s">
        <v>23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101">
        <v>4.764</v>
      </c>
      <c r="J40" s="166"/>
      <c r="K40" s="101"/>
      <c r="L40" s="171"/>
      <c r="M40" s="102"/>
      <c r="N40" s="102"/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101"/>
      <c r="J41" s="166"/>
      <c r="K41" s="101"/>
      <c r="L41" s="171"/>
      <c r="M41" s="102"/>
      <c r="N41" s="10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101">
        <v>9.697</v>
      </c>
      <c r="J42" s="166"/>
      <c r="K42" s="101"/>
      <c r="L42" s="171"/>
      <c r="M42" s="102"/>
      <c r="N42" s="102"/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101">
        <v>3.807</v>
      </c>
      <c r="J43" s="166"/>
      <c r="K43" s="101"/>
      <c r="L43" s="171"/>
      <c r="M43" s="102"/>
      <c r="N43" s="102"/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103"/>
      <c r="J44" s="165"/>
      <c r="K44" s="103"/>
      <c r="L44" s="172"/>
      <c r="M44" s="104"/>
      <c r="N44" s="10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09">
        <f>SUM(I40:I44)</f>
        <v>18.267999999999997</v>
      </c>
      <c r="J45" s="151">
        <f>SUM(J40:J44)</f>
        <v>0</v>
      </c>
      <c r="K45" s="109" t="s">
        <v>23</v>
      </c>
      <c r="L45" s="140" t="s">
        <v>23</v>
      </c>
      <c r="M45" s="110" t="s">
        <v>23</v>
      </c>
      <c r="N45" s="110" t="s">
        <v>23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99">
        <f>I45+I39</f>
        <v>124.312</v>
      </c>
      <c r="J46" s="150">
        <f>J45+J39</f>
        <v>0</v>
      </c>
      <c r="K46" s="99" t="s">
        <v>23</v>
      </c>
      <c r="L46" s="139" t="s">
        <v>23</v>
      </c>
      <c r="M46" s="100" t="s">
        <v>23</v>
      </c>
      <c r="N46" s="100" t="s">
        <v>23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101">
        <v>92.98899999999999</v>
      </c>
      <c r="J47" s="166"/>
      <c r="K47" s="101"/>
      <c r="L47" s="171"/>
      <c r="M47" s="102"/>
      <c r="N47" s="102"/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101"/>
      <c r="J48" s="166"/>
      <c r="K48" s="101"/>
      <c r="L48" s="171"/>
      <c r="M48" s="102"/>
      <c r="N48" s="10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101"/>
      <c r="J49" s="166"/>
      <c r="K49" s="101"/>
      <c r="L49" s="171"/>
      <c r="M49" s="102"/>
      <c r="N49" s="102"/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101">
        <v>3.782</v>
      </c>
      <c r="J50" s="166"/>
      <c r="K50" s="101"/>
      <c r="L50" s="171"/>
      <c r="M50" s="102"/>
      <c r="N50" s="102"/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101">
        <v>17.073</v>
      </c>
      <c r="J51" s="166"/>
      <c r="K51" s="101"/>
      <c r="L51" s="171"/>
      <c r="M51" s="102"/>
      <c r="N51" s="102"/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101">
        <v>10.468</v>
      </c>
      <c r="J52" s="166"/>
      <c r="K52" s="101"/>
      <c r="L52" s="171"/>
      <c r="M52" s="102"/>
      <c r="N52" s="102"/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101"/>
      <c r="J53" s="166"/>
      <c r="K53" s="101"/>
      <c r="L53" s="171"/>
      <c r="M53" s="102"/>
      <c r="N53" s="10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103"/>
      <c r="J54" s="165"/>
      <c r="K54" s="103"/>
      <c r="L54" s="172"/>
      <c r="M54" s="104"/>
      <c r="N54" s="10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99">
        <f>SUM(I47:I54)</f>
        <v>124.312</v>
      </c>
      <c r="J55" s="150">
        <f>SUM(J47:J54)</f>
        <v>0</v>
      </c>
      <c r="K55" s="99" t="s">
        <v>23</v>
      </c>
      <c r="L55" s="139" t="s">
        <v>23</v>
      </c>
      <c r="M55" s="100" t="s">
        <v>23</v>
      </c>
      <c r="N55" s="100" t="s">
        <v>23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102"/>
      <c r="L56" s="102"/>
      <c r="M56" s="102"/>
      <c r="N56" s="10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6" ref="I57:N57">I$3</f>
        <v>2012</v>
      </c>
      <c r="J57" s="73">
        <f t="shared" si="6"/>
        <v>2011</v>
      </c>
      <c r="K57" s="73">
        <f t="shared" si="6"/>
        <v>2011</v>
      </c>
      <c r="L57" s="73">
        <f t="shared" si="6"/>
        <v>2010</v>
      </c>
      <c r="M57" s="73">
        <f t="shared" si="6"/>
        <v>2009</v>
      </c>
      <c r="N57" s="73">
        <f t="shared" si="6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107">
        <f>IF(K$4="","",K$4)</f>
      </c>
      <c r="L58" s="107"/>
      <c r="M58" s="107"/>
      <c r="N58" s="107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108"/>
      <c r="L59" s="108"/>
      <c r="M59" s="108"/>
      <c r="N59" s="108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7"/>
      <c r="L60" s="47"/>
      <c r="M60" s="47"/>
      <c r="N60" s="47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105">
        <v>0.3259999999999999</v>
      </c>
      <c r="J61" s="164"/>
      <c r="K61" s="105"/>
      <c r="L61" s="173"/>
      <c r="M61" s="106"/>
      <c r="N61" s="106"/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103">
        <v>-1.4989999999999999</v>
      </c>
      <c r="J62" s="165"/>
      <c r="K62" s="103"/>
      <c r="L62" s="172"/>
      <c r="M62" s="104"/>
      <c r="N62" s="104"/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186">
        <f>SUM(I61:I62)</f>
        <v>-1.173</v>
      </c>
      <c r="J63" s="156" t="s">
        <v>23</v>
      </c>
      <c r="K63" s="99" t="s">
        <v>23</v>
      </c>
      <c r="L63" s="139" t="s">
        <v>23</v>
      </c>
      <c r="M63" s="100" t="s">
        <v>23</v>
      </c>
      <c r="N63" s="100" t="s">
        <v>23</v>
      </c>
      <c r="O63" s="15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101">
        <v>-0.63</v>
      </c>
      <c r="J64" s="166"/>
      <c r="K64" s="101"/>
      <c r="L64" s="171"/>
      <c r="M64" s="102"/>
      <c r="N64" s="102"/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103"/>
      <c r="J65" s="165"/>
      <c r="K65" s="103"/>
      <c r="L65" s="172"/>
      <c r="M65" s="104"/>
      <c r="N65" s="104"/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186">
        <f>SUM(I63:I65)</f>
        <v>-1.803</v>
      </c>
      <c r="J66" s="156" t="s">
        <v>23</v>
      </c>
      <c r="K66" s="99" t="s">
        <v>23</v>
      </c>
      <c r="L66" s="139" t="s">
        <v>23</v>
      </c>
      <c r="M66" s="100" t="s">
        <v>23</v>
      </c>
      <c r="N66" s="100" t="s">
        <v>23</v>
      </c>
      <c r="O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103">
        <v>135.876</v>
      </c>
      <c r="J67" s="165"/>
      <c r="K67" s="103"/>
      <c r="L67" s="172"/>
      <c r="M67" s="104"/>
      <c r="N67" s="10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186">
        <f>SUM(I66:I67)</f>
        <v>134.073</v>
      </c>
      <c r="J68" s="156" t="s">
        <v>23</v>
      </c>
      <c r="K68" s="99" t="s">
        <v>23</v>
      </c>
      <c r="L68" s="139" t="s">
        <v>23</v>
      </c>
      <c r="M68" s="100" t="s">
        <v>23</v>
      </c>
      <c r="N68" s="100" t="s">
        <v>23</v>
      </c>
      <c r="O68" s="44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101">
        <v>-94.83000000000001</v>
      </c>
      <c r="J69" s="166"/>
      <c r="K69" s="101"/>
      <c r="L69" s="171"/>
      <c r="M69" s="102"/>
      <c r="N69" s="102"/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101"/>
      <c r="J70" s="166"/>
      <c r="K70" s="101"/>
      <c r="L70" s="171"/>
      <c r="M70" s="102"/>
      <c r="N70" s="10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101">
        <v>-52</v>
      </c>
      <c r="J71" s="166"/>
      <c r="K71" s="101"/>
      <c r="L71" s="171"/>
      <c r="M71" s="102"/>
      <c r="N71" s="10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103">
        <v>0.003</v>
      </c>
      <c r="J72" s="165"/>
      <c r="K72" s="103"/>
      <c r="L72" s="172"/>
      <c r="M72" s="104"/>
      <c r="N72" s="104"/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103">
        <f>SUM(I69:I72)</f>
        <v>-146.82700000000003</v>
      </c>
      <c r="J73" s="165"/>
      <c r="K73" s="111"/>
      <c r="L73" s="143"/>
      <c r="M73" s="112"/>
      <c r="N73" s="112"/>
      <c r="O73" s="157"/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186">
        <f>I68+I73</f>
        <v>-12.754000000000019</v>
      </c>
      <c r="J74" s="156" t="s">
        <v>23</v>
      </c>
      <c r="K74" s="99" t="s">
        <v>23</v>
      </c>
      <c r="L74" s="139" t="s">
        <v>23</v>
      </c>
      <c r="M74" s="100" t="s">
        <v>23</v>
      </c>
      <c r="N74" s="100" t="s">
        <v>23</v>
      </c>
      <c r="O74" s="15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102"/>
      <c r="L75" s="102"/>
      <c r="M75" s="102"/>
      <c r="N75" s="10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7" ref="I76:N76">I$3</f>
        <v>2012</v>
      </c>
      <c r="J76" s="73">
        <f t="shared" si="7"/>
        <v>2011</v>
      </c>
      <c r="K76" s="73">
        <f t="shared" si="7"/>
        <v>2011</v>
      </c>
      <c r="L76" s="73">
        <f t="shared" si="7"/>
        <v>2010</v>
      </c>
      <c r="M76" s="73">
        <f t="shared" si="7"/>
        <v>2009</v>
      </c>
      <c r="N76" s="73">
        <f t="shared" si="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107">
        <f>IF(K$4="","",K$4)</f>
      </c>
      <c r="L77" s="107"/>
      <c r="M77" s="107"/>
      <c r="N77" s="107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108"/>
      <c r="L78" s="108"/>
      <c r="M78" s="108"/>
      <c r="N78" s="108"/>
    </row>
    <row r="79" spans="11:14" ht="1.5" customHeight="1">
      <c r="K79" s="47"/>
      <c r="L79" s="47"/>
      <c r="M79" s="47"/>
      <c r="N79" s="47"/>
    </row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3.651485148514847</v>
      </c>
      <c r="J80" s="123">
        <f>IF(J7=0,"",IF(J14=0,"",(J14/J7))*100)</f>
        <v>12.745098039215696</v>
      </c>
      <c r="K80" s="121">
        <f>IF(K14=0,"-",IF(K7=0,"-",K14/K7))*100</f>
        <v>6.316245800368481</v>
      </c>
      <c r="L80" s="183">
        <f>IF(L14=0,"-",IF(L7=0,"-",L14/L7))*100</f>
        <v>7.394563822963429</v>
      </c>
      <c r="M80" s="45">
        <f>IF(M14=0,"-",IF(M7=0,"-",M14/M7)*100)</f>
        <v>-8.331046868374434</v>
      </c>
      <c r="N80" s="45">
        <f>IF(N14=0,"-",IF(N7=0,"-",N14/N7)*100)</f>
        <v>3.5983434041686477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>IF(I20=0,"-",IF(I7=0,"-",I20/I7)*100)</f>
        <v>-0.2376237623762427</v>
      </c>
      <c r="J81" s="123" t="s">
        <v>23</v>
      </c>
      <c r="K81" s="84" t="s">
        <v>23</v>
      </c>
      <c r="L81" s="206" t="s">
        <v>23</v>
      </c>
      <c r="M81" s="207" t="s">
        <v>23</v>
      </c>
      <c r="N81" s="207" t="s">
        <v>23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4" t="str">
        <f>IF((K47=0),"-",(K24/((K47+L47)/2)*100))</f>
        <v>-</v>
      </c>
      <c r="L82" s="127" t="str">
        <f>IF((L47=0),"-",(L24/((L47+M47)/2)*100))</f>
        <v>-</v>
      </c>
      <c r="M82" s="45" t="str">
        <f>IF((M47=0),"-",(M24/((M47+N47)/2)*100))</f>
        <v>-</v>
      </c>
      <c r="N82" s="45" t="s">
        <v>23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4" t="str">
        <f>IF((K47=0),"-",((K17+K18)/((K47+K48+K49+K51+L47+L48+L49+L51)/2)*100))</f>
        <v>-</v>
      </c>
      <c r="L83" s="127" t="str">
        <f>IF((L47=0),"-",((L17+L18)/((L47+L48+L49+L51+M47+M48+M49+M51)/2)*100))</f>
        <v>-</v>
      </c>
      <c r="M83" s="113" t="str">
        <f>IF((M47=0),"-",((M17+M18)/((M47+M48+M49+M51+N47+N48+N49+N51)/2)*100))</f>
        <v>-</v>
      </c>
      <c r="N83" s="113" t="s">
        <v>23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3">
        <f aca="true" t="shared" si="8" ref="I84:N84">IF(I47=0,"-",((I47+I48)/I55*100))</f>
        <v>74.80291524551129</v>
      </c>
      <c r="J84" s="126" t="str">
        <f t="shared" si="8"/>
        <v>-</v>
      </c>
      <c r="K84" s="83" t="str">
        <f t="shared" si="8"/>
        <v>-</v>
      </c>
      <c r="L84" s="126" t="str">
        <f t="shared" si="8"/>
        <v>-</v>
      </c>
      <c r="M84" s="116" t="str">
        <f t="shared" si="8"/>
        <v>-</v>
      </c>
      <c r="N84" s="116" t="str">
        <f t="shared" si="8"/>
        <v>-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4">
        <f aca="true" t="shared" si="9" ref="I85:N85">IF((I51+I49-I43-I41-I37)=0,"-",(I51+I49-I43-I41-I37))</f>
        <v>13.266</v>
      </c>
      <c r="J85" s="127" t="str">
        <f t="shared" si="9"/>
        <v>-</v>
      </c>
      <c r="K85" s="84" t="str">
        <f t="shared" si="9"/>
        <v>-</v>
      </c>
      <c r="L85" s="127" t="str">
        <f t="shared" si="9"/>
        <v>-</v>
      </c>
      <c r="M85" s="45" t="str">
        <f t="shared" si="9"/>
        <v>-</v>
      </c>
      <c r="N85" s="45" t="str">
        <f t="shared" si="9"/>
        <v>-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10" ref="I86:N86">IF((I47=0),"-",((I51+I49)/(I47+I48)))</f>
        <v>0.18360236156964804</v>
      </c>
      <c r="J86" s="127" t="str">
        <f t="shared" si="10"/>
        <v>-</v>
      </c>
      <c r="K86" s="84" t="str">
        <f t="shared" si="10"/>
        <v>-</v>
      </c>
      <c r="L86" s="127" t="str">
        <f t="shared" si="10"/>
        <v>-</v>
      </c>
      <c r="M86" s="114" t="str">
        <f t="shared" si="10"/>
        <v>-</v>
      </c>
      <c r="N86" s="114" t="str">
        <f t="shared" si="10"/>
        <v>-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 t="s">
        <v>23</v>
      </c>
      <c r="L87" s="175" t="s">
        <v>23</v>
      </c>
      <c r="M87" s="28" t="s">
        <v>23</v>
      </c>
      <c r="N87" s="28" t="s">
        <v>23</v>
      </c>
    </row>
    <row r="88" spans="3:14" ht="15" customHeight="1">
      <c r="C88" s="3" t="s">
        <v>0</v>
      </c>
      <c r="D88" s="3"/>
      <c r="E88" s="5" t="s">
        <v>155</v>
      </c>
      <c r="F88" s="5"/>
      <c r="G88" s="5"/>
      <c r="H88" s="5"/>
      <c r="I88" s="144"/>
      <c r="J88" s="144"/>
      <c r="K88" s="5"/>
      <c r="L88" s="5"/>
      <c r="M88" s="5"/>
      <c r="N88" s="5"/>
    </row>
    <row r="89" spans="3:14" ht="15">
      <c r="C89" s="3"/>
      <c r="D89" s="3"/>
      <c r="E89" s="5"/>
      <c r="F89" s="5"/>
      <c r="G89" s="5"/>
      <c r="H89" s="5"/>
      <c r="I89" s="145"/>
      <c r="J89" s="145"/>
      <c r="K89" s="5"/>
      <c r="L89" s="5"/>
      <c r="M89" s="5"/>
      <c r="N89" s="5"/>
    </row>
    <row r="90" spans="3:14" ht="13.5" customHeight="1">
      <c r="C90" s="3"/>
      <c r="D90" s="3"/>
      <c r="E90" s="5"/>
      <c r="F90" s="5"/>
      <c r="G90" s="5"/>
      <c r="H90" s="5"/>
      <c r="I90" s="145"/>
      <c r="J90" s="145"/>
      <c r="K90" s="5"/>
      <c r="L90" s="5"/>
      <c r="M90" s="5"/>
      <c r="N90" s="5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5:F85"/>
    <mergeCell ref="E86:F86"/>
    <mergeCell ref="E87:F87"/>
    <mergeCell ref="E80:F80"/>
    <mergeCell ref="E81:F81"/>
    <mergeCell ref="E82:F82"/>
    <mergeCell ref="E83:F83"/>
    <mergeCell ref="E84:F84"/>
    <mergeCell ref="E72:F72"/>
    <mergeCell ref="E69:F69"/>
    <mergeCell ref="E70:F70"/>
    <mergeCell ref="E71:F71"/>
    <mergeCell ref="E67:F67"/>
    <mergeCell ref="E74:F74"/>
    <mergeCell ref="E68:F68"/>
    <mergeCell ref="E65:F65"/>
    <mergeCell ref="E1:N1"/>
    <mergeCell ref="E61:F61"/>
    <mergeCell ref="E62:F62"/>
    <mergeCell ref="E63:F63"/>
    <mergeCell ref="E64:F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48.28125" style="0" hidden="1" customWidth="1" outlineLevel="1"/>
    <col min="2" max="2" width="28.7109375" style="0" hidden="1" customWidth="1" outlineLevel="1"/>
    <col min="3" max="3" width="27.5742187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93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/>
      <c r="K5" s="77"/>
      <c r="L5" s="77"/>
      <c r="M5" s="77"/>
      <c r="N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263.42199999999997</v>
      </c>
      <c r="J7" s="124">
        <v>290.836</v>
      </c>
      <c r="K7" s="90">
        <v>1219.318</v>
      </c>
      <c r="L7" s="124">
        <v>1395.607</v>
      </c>
      <c r="M7" s="67">
        <v>1321.748</v>
      </c>
      <c r="N7" s="67">
        <v>1414</v>
      </c>
      <c r="O7" s="48"/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-244.24400000000003</v>
      </c>
      <c r="J8" s="166">
        <v>-249.529</v>
      </c>
      <c r="K8" s="89">
        <v>-1134.0190000000002</v>
      </c>
      <c r="L8" s="166">
        <v>-1119.5520000000001</v>
      </c>
      <c r="M8" s="62">
        <v>-1076.5120000000004</v>
      </c>
      <c r="N8" s="62">
        <v>-1115</v>
      </c>
      <c r="O8" s="48"/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-0.213</v>
      </c>
      <c r="J9" s="166">
        <v>-0.123</v>
      </c>
      <c r="K9" s="89">
        <v>-0.778</v>
      </c>
      <c r="L9" s="166">
        <v>-1.3130000000000002</v>
      </c>
      <c r="M9" s="62"/>
      <c r="N9" s="62">
        <v>-2</v>
      </c>
      <c r="O9" s="48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48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/>
      <c r="L11" s="165"/>
      <c r="M11" s="64"/>
      <c r="N11" s="64"/>
      <c r="O11" s="48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N12">SUM(I7:I11)</f>
        <v>18.96499999999994</v>
      </c>
      <c r="J12" s="124">
        <f t="shared" si="0"/>
        <v>41.18400000000002</v>
      </c>
      <c r="K12" s="90">
        <f t="shared" si="0"/>
        <v>84.52099999999975</v>
      </c>
      <c r="L12" s="124">
        <f t="shared" si="0"/>
        <v>274.74199999999985</v>
      </c>
      <c r="M12" s="67">
        <f t="shared" si="0"/>
        <v>245.23599999999965</v>
      </c>
      <c r="N12" s="67">
        <f t="shared" si="0"/>
        <v>297</v>
      </c>
      <c r="O12" s="48"/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-22.136</v>
      </c>
      <c r="J13" s="165">
        <v>-20.957</v>
      </c>
      <c r="K13" s="88">
        <v>-89.544</v>
      </c>
      <c r="L13" s="165">
        <v>-86.628</v>
      </c>
      <c r="M13" s="64">
        <v>-89.142</v>
      </c>
      <c r="N13" s="64">
        <v>-77</v>
      </c>
      <c r="O13" s="48"/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N14">SUM(I12:I13)</f>
        <v>-3.1710000000000598</v>
      </c>
      <c r="J14" s="124">
        <f t="shared" si="1"/>
        <v>20.227000000000018</v>
      </c>
      <c r="K14" s="90">
        <f t="shared" si="1"/>
        <v>-5.023000000000252</v>
      </c>
      <c r="L14" s="124">
        <f t="shared" si="1"/>
        <v>188.11399999999986</v>
      </c>
      <c r="M14" s="67">
        <f t="shared" si="1"/>
        <v>156.09399999999965</v>
      </c>
      <c r="N14" s="67">
        <f t="shared" si="1"/>
        <v>220</v>
      </c>
      <c r="O14" s="48"/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/>
      <c r="K15" s="89"/>
      <c r="L15" s="166">
        <v>-0.23800000000000002</v>
      </c>
      <c r="M15" s="62"/>
      <c r="N15" s="62"/>
      <c r="O15" s="48"/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48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N17">SUM(I14:I16)</f>
        <v>-3.1710000000000598</v>
      </c>
      <c r="J17" s="124">
        <f t="shared" si="2"/>
        <v>20.227000000000018</v>
      </c>
      <c r="K17" s="90">
        <f t="shared" si="2"/>
        <v>-5.023000000000252</v>
      </c>
      <c r="L17" s="124">
        <f t="shared" si="2"/>
        <v>187.87599999999986</v>
      </c>
      <c r="M17" s="67">
        <f t="shared" si="2"/>
        <v>156.09399999999965</v>
      </c>
      <c r="N17" s="67">
        <f t="shared" si="2"/>
        <v>220</v>
      </c>
      <c r="O17" s="48"/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0.168</v>
      </c>
      <c r="J18" s="166">
        <v>0.134</v>
      </c>
      <c r="K18" s="89">
        <v>0.587</v>
      </c>
      <c r="L18" s="166">
        <v>0.496</v>
      </c>
      <c r="M18" s="62">
        <v>0.5660000000000001</v>
      </c>
      <c r="N18" s="62">
        <v>1</v>
      </c>
      <c r="O18" s="48"/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88">
        <v>-15.277999999999999</v>
      </c>
      <c r="J19" s="165">
        <v>-9.972999999999999</v>
      </c>
      <c r="K19" s="88">
        <v>-45.132</v>
      </c>
      <c r="L19" s="165">
        <v>-39.236999999999995</v>
      </c>
      <c r="M19" s="64">
        <v>-59.177</v>
      </c>
      <c r="N19" s="64">
        <v>-43</v>
      </c>
      <c r="O19" s="48"/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N20">SUM(I17:I19)</f>
        <v>-18.28100000000006</v>
      </c>
      <c r="J20" s="124">
        <f t="shared" si="3"/>
        <v>10.38800000000002</v>
      </c>
      <c r="K20" s="90">
        <f t="shared" si="3"/>
        <v>-49.568000000000254</v>
      </c>
      <c r="L20" s="124">
        <f t="shared" si="3"/>
        <v>149.13499999999988</v>
      </c>
      <c r="M20" s="67">
        <f t="shared" si="3"/>
        <v>97.48299999999966</v>
      </c>
      <c r="N20" s="67">
        <f t="shared" si="3"/>
        <v>178</v>
      </c>
      <c r="O20" s="48"/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2.496</v>
      </c>
      <c r="J21" s="166">
        <v>-6.476</v>
      </c>
      <c r="K21" s="89">
        <v>-35.523999999999994</v>
      </c>
      <c r="L21" s="166">
        <v>-33.68</v>
      </c>
      <c r="M21" s="62">
        <v>-16.963</v>
      </c>
      <c r="N21" s="62">
        <v>-50</v>
      </c>
      <c r="O21" s="48"/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/>
      <c r="K22" s="88"/>
      <c r="L22" s="165"/>
      <c r="M22" s="64"/>
      <c r="N22" s="64"/>
      <c r="O22" s="48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N23">SUM(I20:I22)</f>
        <v>-15.785000000000059</v>
      </c>
      <c r="J23" s="124">
        <f t="shared" si="4"/>
        <v>3.9120000000000195</v>
      </c>
      <c r="K23" s="90">
        <f t="shared" si="4"/>
        <v>-85.09200000000024</v>
      </c>
      <c r="L23" s="124">
        <f t="shared" si="4"/>
        <v>115.45499999999987</v>
      </c>
      <c r="M23" s="67">
        <f t="shared" si="4"/>
        <v>80.51999999999967</v>
      </c>
      <c r="N23" s="67">
        <f t="shared" si="4"/>
        <v>128</v>
      </c>
      <c r="O23" s="48"/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N24">I23-I25</f>
        <v>-15.785000000000059</v>
      </c>
      <c r="J24" s="166">
        <f t="shared" si="5"/>
        <v>3.9120000000000195</v>
      </c>
      <c r="K24" s="89">
        <f>K23-K25</f>
        <v>-85.09200000000024</v>
      </c>
      <c r="L24" s="166">
        <f>L23-L25</f>
        <v>115.45499999999987</v>
      </c>
      <c r="M24" s="62">
        <f t="shared" si="5"/>
        <v>80.51999999999967</v>
      </c>
      <c r="N24" s="62">
        <f t="shared" si="5"/>
        <v>128</v>
      </c>
      <c r="O24" s="48"/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/>
      <c r="J27" s="193"/>
      <c r="K27" s="191">
        <v>-40</v>
      </c>
      <c r="L27" s="192"/>
      <c r="M27" s="192"/>
      <c r="N27" s="192"/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-3.1710000000000598</v>
      </c>
      <c r="J28" s="198">
        <f t="shared" si="6"/>
        <v>20.227000000000018</v>
      </c>
      <c r="K28" s="196">
        <f t="shared" si="6"/>
        <v>34.97699999999975</v>
      </c>
      <c r="L28" s="197">
        <f t="shared" si="6"/>
        <v>188.11399999999986</v>
      </c>
      <c r="M28" s="197">
        <f t="shared" si="6"/>
        <v>156.09399999999965</v>
      </c>
      <c r="N28" s="197">
        <f t="shared" si="6"/>
        <v>220</v>
      </c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N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2009</v>
      </c>
      <c r="N30" s="73">
        <f t="shared" si="7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>
        <f>IF(L$5=0,"",L$5)</f>
      </c>
      <c r="M32" s="94">
        <f>IF(M$5=0,"",M$5)</f>
      </c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1093.866</v>
      </c>
      <c r="J34" s="166">
        <v>1093.866</v>
      </c>
      <c r="K34" s="89">
        <v>1093.866</v>
      </c>
      <c r="L34" s="166">
        <v>1093.866</v>
      </c>
      <c r="M34" s="62">
        <v>1093.866</v>
      </c>
      <c r="N34" s="62">
        <v>1094</v>
      </c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52.592</v>
      </c>
      <c r="J35" s="166">
        <v>42.096999999999994</v>
      </c>
      <c r="K35" s="89">
        <v>52.724999999999994</v>
      </c>
      <c r="L35" s="166">
        <v>40.51800000000001</v>
      </c>
      <c r="M35" s="62">
        <v>35.11400000000001</v>
      </c>
      <c r="N35" s="62">
        <v>27</v>
      </c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493.91499999999996</v>
      </c>
      <c r="J36" s="166">
        <v>536.1320000000001</v>
      </c>
      <c r="K36" s="89">
        <v>520.933</v>
      </c>
      <c r="L36" s="166">
        <v>559.3710000000001</v>
      </c>
      <c r="M36" s="62">
        <v>608.3389999999999</v>
      </c>
      <c r="N36" s="62">
        <v>684</v>
      </c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62"/>
      <c r="N37" s="6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76.85900000000001</v>
      </c>
      <c r="J38" s="165">
        <v>103.361</v>
      </c>
      <c r="K38" s="88">
        <v>76.60900000000001</v>
      </c>
      <c r="L38" s="165">
        <v>102.882</v>
      </c>
      <c r="M38" s="64">
        <v>89.545</v>
      </c>
      <c r="N38" s="64">
        <v>71</v>
      </c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 aca="true" t="shared" si="8" ref="I39:N39">SUM(I34:I38)</f>
        <v>1717.232</v>
      </c>
      <c r="J39" s="150">
        <f t="shared" si="8"/>
        <v>1775.4560000000001</v>
      </c>
      <c r="K39" s="90">
        <f t="shared" si="8"/>
        <v>1744.1329999999998</v>
      </c>
      <c r="L39" s="124">
        <f t="shared" si="8"/>
        <v>1796.6370000000002</v>
      </c>
      <c r="M39" s="67">
        <f t="shared" si="8"/>
        <v>1826.864</v>
      </c>
      <c r="N39" s="67">
        <f t="shared" si="8"/>
        <v>1876</v>
      </c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222.09799999999998</v>
      </c>
      <c r="J40" s="166">
        <v>241.27300000000002</v>
      </c>
      <c r="K40" s="89">
        <v>230.86700000000002</v>
      </c>
      <c r="L40" s="166">
        <v>255.15200000000002</v>
      </c>
      <c r="M40" s="62">
        <v>217.794</v>
      </c>
      <c r="N40" s="62">
        <v>293</v>
      </c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300.346</v>
      </c>
      <c r="J42" s="166">
        <v>250.763</v>
      </c>
      <c r="K42" s="89">
        <v>288.027</v>
      </c>
      <c r="L42" s="166">
        <v>209.733</v>
      </c>
      <c r="M42" s="62">
        <v>226.787</v>
      </c>
      <c r="N42" s="62">
        <v>297</v>
      </c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>
        <v>39.318</v>
      </c>
      <c r="J43" s="166">
        <v>64.612</v>
      </c>
      <c r="K43" s="89">
        <v>38.253</v>
      </c>
      <c r="L43" s="166">
        <v>62.136</v>
      </c>
      <c r="M43" s="62">
        <v>166.823</v>
      </c>
      <c r="N43" s="62">
        <v>47</v>
      </c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 aca="true" t="shared" si="9" ref="I45:N45">SUM(I40:I44)</f>
        <v>561.762</v>
      </c>
      <c r="J45" s="151">
        <f t="shared" si="9"/>
        <v>556.648</v>
      </c>
      <c r="K45" s="96">
        <f t="shared" si="9"/>
        <v>557.147</v>
      </c>
      <c r="L45" s="138">
        <f t="shared" si="9"/>
        <v>527.021</v>
      </c>
      <c r="M45" s="97">
        <f t="shared" si="9"/>
        <v>611.404</v>
      </c>
      <c r="N45" s="97">
        <f t="shared" si="9"/>
        <v>637</v>
      </c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2278.9939999999997</v>
      </c>
      <c r="J46" s="150">
        <f>J45+J39</f>
        <v>2332.1040000000003</v>
      </c>
      <c r="K46" s="90">
        <f>K39+K45</f>
        <v>2301.2799999999997</v>
      </c>
      <c r="L46" s="124">
        <f>L39+L45</f>
        <v>2323.6580000000004</v>
      </c>
      <c r="M46" s="67">
        <f>M39+M45</f>
        <v>2438.268</v>
      </c>
      <c r="N46" s="67">
        <f>N39+N45</f>
        <v>2513</v>
      </c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89">
        <v>1144.5780000000002</v>
      </c>
      <c r="J47" s="166">
        <v>1266.9639999999997</v>
      </c>
      <c r="K47" s="89">
        <v>1142.408</v>
      </c>
      <c r="L47" s="166">
        <v>1212.0289999999998</v>
      </c>
      <c r="M47" s="62">
        <v>1203.659</v>
      </c>
      <c r="N47" s="62">
        <v>976</v>
      </c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32.056</v>
      </c>
      <c r="J49" s="166">
        <v>33.688</v>
      </c>
      <c r="K49" s="89">
        <v>32.624</v>
      </c>
      <c r="L49" s="166">
        <v>33.539</v>
      </c>
      <c r="M49" s="62">
        <v>34.032</v>
      </c>
      <c r="N49" s="62">
        <v>34</v>
      </c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25.995</v>
      </c>
      <c r="J50" s="166">
        <v>20.690999999999995</v>
      </c>
      <c r="K50" s="89">
        <v>35.945</v>
      </c>
      <c r="L50" s="166">
        <v>19.700000000000003</v>
      </c>
      <c r="M50" s="62">
        <v>19.125</v>
      </c>
      <c r="N50" s="62">
        <v>6</v>
      </c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873.3420000000001</v>
      </c>
      <c r="J51" s="166">
        <v>810.445</v>
      </c>
      <c r="K51" s="89">
        <v>893.282</v>
      </c>
      <c r="L51" s="166">
        <v>848.1580000000001</v>
      </c>
      <c r="M51" s="62">
        <v>977.0830000000001</v>
      </c>
      <c r="N51" s="62">
        <v>1276</v>
      </c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203.023</v>
      </c>
      <c r="J52" s="166">
        <v>200.316</v>
      </c>
      <c r="K52" s="89">
        <v>197.021</v>
      </c>
      <c r="L52" s="166">
        <v>210.23199999999997</v>
      </c>
      <c r="M52" s="62">
        <v>204.36900000000003</v>
      </c>
      <c r="N52" s="62">
        <v>221</v>
      </c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/>
      <c r="J53" s="166"/>
      <c r="K53" s="89"/>
      <c r="L53" s="166"/>
      <c r="M53" s="62"/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 aca="true" t="shared" si="10" ref="I55:N55">SUM(I47:I54)</f>
        <v>2278.9940000000006</v>
      </c>
      <c r="J55" s="150">
        <f t="shared" si="10"/>
        <v>2332.104</v>
      </c>
      <c r="K55" s="90">
        <f t="shared" si="10"/>
        <v>2301.28</v>
      </c>
      <c r="L55" s="124">
        <f t="shared" si="10"/>
        <v>2323.658</v>
      </c>
      <c r="M55" s="67">
        <f t="shared" si="10"/>
        <v>2438.2680000000005</v>
      </c>
      <c r="N55" s="67">
        <f t="shared" si="10"/>
        <v>2513</v>
      </c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1" ref="I57:N57">I$3</f>
        <v>2012</v>
      </c>
      <c r="J57" s="73">
        <f t="shared" si="11"/>
        <v>2011</v>
      </c>
      <c r="K57" s="73">
        <f t="shared" si="11"/>
        <v>2011</v>
      </c>
      <c r="L57" s="73">
        <f t="shared" si="11"/>
        <v>2010</v>
      </c>
      <c r="M57" s="73">
        <f t="shared" si="11"/>
        <v>2009</v>
      </c>
      <c r="N57" s="73">
        <f t="shared" si="1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>
        <f>IF(M$5=0,"",M$5)</f>
      </c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-14.016000000000002</v>
      </c>
      <c r="J61" s="164">
        <v>29.820000000000004</v>
      </c>
      <c r="K61" s="87">
        <v>29.955999999999992</v>
      </c>
      <c r="L61" s="164">
        <v>215.80400000000003</v>
      </c>
      <c r="M61" s="65">
        <v>161.41700000000003</v>
      </c>
      <c r="N61" s="65">
        <v>162</v>
      </c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6.459999999999999</v>
      </c>
      <c r="J62" s="165">
        <v>-49.243</v>
      </c>
      <c r="K62" s="88">
        <v>-51.56400000000001</v>
      </c>
      <c r="L62" s="165">
        <v>-44.598000000000006</v>
      </c>
      <c r="M62" s="64">
        <v>117.34499999999998</v>
      </c>
      <c r="N62" s="64">
        <v>-87</v>
      </c>
    </row>
    <row r="63" spans="1:14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 aca="true" t="shared" si="12" ref="I63:N63">SUM(I61:I62)</f>
        <v>-7.556000000000003</v>
      </c>
      <c r="J63" s="156">
        <f t="shared" si="12"/>
        <v>-19.423</v>
      </c>
      <c r="K63" s="90">
        <f t="shared" si="12"/>
        <v>-21.608000000000015</v>
      </c>
      <c r="L63" s="124">
        <f t="shared" si="12"/>
        <v>171.20600000000002</v>
      </c>
      <c r="M63" s="67">
        <f t="shared" si="12"/>
        <v>278.762</v>
      </c>
      <c r="N63" s="67">
        <f t="shared" si="12"/>
        <v>75</v>
      </c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-7.324999999999999</v>
      </c>
      <c r="J64" s="166">
        <v>-16.875</v>
      </c>
      <c r="K64" s="89">
        <v>-66.807</v>
      </c>
      <c r="L64" s="166">
        <v>-80.70100000000001</v>
      </c>
      <c r="M64" s="62">
        <v>-49.129</v>
      </c>
      <c r="N64" s="62">
        <v>-81</v>
      </c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>
        <v>0.075</v>
      </c>
      <c r="L65" s="165">
        <v>0.113</v>
      </c>
      <c r="M65" s="64">
        <v>0.932</v>
      </c>
      <c r="N65" s="64">
        <v>3</v>
      </c>
    </row>
    <row r="66" spans="1:14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 aca="true" t="shared" si="13" ref="I66:N66">SUM(I63:I65)</f>
        <v>-14.881000000000002</v>
      </c>
      <c r="J66" s="156">
        <f t="shared" si="13"/>
        <v>-36.298</v>
      </c>
      <c r="K66" s="90">
        <f t="shared" si="13"/>
        <v>-88.34000000000002</v>
      </c>
      <c r="L66" s="167">
        <f t="shared" si="13"/>
        <v>90.61800000000001</v>
      </c>
      <c r="M66" s="156">
        <f t="shared" si="13"/>
        <v>230.565</v>
      </c>
      <c r="N66" s="156">
        <f t="shared" si="13"/>
        <v>-3</v>
      </c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/>
      <c r="N67" s="64"/>
    </row>
    <row r="68" spans="1:14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 aca="true" t="shared" si="14" ref="I68:N68">SUM(I66:I67)</f>
        <v>-14.881000000000002</v>
      </c>
      <c r="J68" s="156">
        <f t="shared" si="14"/>
        <v>-36.298</v>
      </c>
      <c r="K68" s="90">
        <f t="shared" si="14"/>
        <v>-88.34000000000002</v>
      </c>
      <c r="L68" s="124">
        <f t="shared" si="14"/>
        <v>90.61800000000001</v>
      </c>
      <c r="M68" s="67">
        <f t="shared" si="14"/>
        <v>230.565</v>
      </c>
      <c r="N68" s="67">
        <f t="shared" si="14"/>
        <v>-3</v>
      </c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-3.215</v>
      </c>
      <c r="J69" s="166">
        <v>-19.311</v>
      </c>
      <c r="K69" s="89">
        <v>38.894000000000005</v>
      </c>
      <c r="L69" s="166">
        <v>-109.90400000000002</v>
      </c>
      <c r="M69" s="62">
        <v>-271.527</v>
      </c>
      <c r="N69" s="62">
        <v>-7</v>
      </c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>
        <v>81.95700000000001</v>
      </c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/>
      <c r="J71" s="166"/>
      <c r="K71" s="89"/>
      <c r="L71" s="166"/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>
        <v>20</v>
      </c>
      <c r="J72" s="165">
        <v>60</v>
      </c>
      <c r="K72" s="88">
        <v>25</v>
      </c>
      <c r="L72" s="165">
        <v>-80</v>
      </c>
      <c r="M72" s="64">
        <v>80</v>
      </c>
      <c r="N72" s="64">
        <v>-2</v>
      </c>
    </row>
    <row r="73" spans="3:14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 aca="true" t="shared" si="15" ref="I73:N73">SUM(I69:I72)</f>
        <v>16.785</v>
      </c>
      <c r="J73" s="165">
        <f t="shared" si="15"/>
        <v>40.689</v>
      </c>
      <c r="K73" s="91">
        <f t="shared" si="15"/>
        <v>63.894000000000005</v>
      </c>
      <c r="L73" s="168">
        <f t="shared" si="15"/>
        <v>-189.90400000000002</v>
      </c>
      <c r="M73" s="66">
        <f t="shared" si="15"/>
        <v>-109.57</v>
      </c>
      <c r="N73" s="66">
        <f t="shared" si="15"/>
        <v>-9</v>
      </c>
    </row>
    <row r="74" spans="3:14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 aca="true" t="shared" si="16" ref="I74:N74">SUM(I73+I68)</f>
        <v>1.9039999999999981</v>
      </c>
      <c r="J74" s="156">
        <f t="shared" si="16"/>
        <v>4.390999999999998</v>
      </c>
      <c r="K74" s="90">
        <f t="shared" si="16"/>
        <v>-24.446000000000012</v>
      </c>
      <c r="L74" s="124">
        <f t="shared" si="16"/>
        <v>-99.28600000000002</v>
      </c>
      <c r="M74" s="67">
        <f t="shared" si="16"/>
        <v>120.995</v>
      </c>
      <c r="N74" s="67">
        <f t="shared" si="16"/>
        <v>-12</v>
      </c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17" ref="I76:N76">I$3</f>
        <v>2012</v>
      </c>
      <c r="J76" s="73">
        <f t="shared" si="17"/>
        <v>2011</v>
      </c>
      <c r="K76" s="73">
        <f t="shared" si="17"/>
        <v>2011</v>
      </c>
      <c r="L76" s="73">
        <f t="shared" si="17"/>
        <v>2010</v>
      </c>
      <c r="M76" s="73">
        <f t="shared" si="17"/>
        <v>2009</v>
      </c>
      <c r="N76" s="73">
        <f t="shared" si="17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-1.2037718945266758</v>
      </c>
      <c r="J80" s="123">
        <f>IF(J7=0,"",IF(J14=0,"",(J14/J7))*100)</f>
        <v>6.954778638132837</v>
      </c>
      <c r="K80" s="120">
        <f>IF(K14=0,"-",IF(K7=0,"-",K14/K7))*100</f>
        <v>-0.41195159917267293</v>
      </c>
      <c r="L80" s="174">
        <f>IF(L14=0,"-",IF(L7=0,"-",L14/L7))*100</f>
        <v>13.47900949192716</v>
      </c>
      <c r="M80" s="68">
        <f>IF(M14=0,"-",IF(M7=0,"-",M14/M7)*100)</f>
        <v>11.809664171990399</v>
      </c>
      <c r="N80" s="68">
        <f>IF(N14=0,"-",IF(N7=0,"-",N14/N7)*100)</f>
        <v>15.558698727015557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8" ref="I81:N81">IF(I20=0,"-",IF(I7=0,"-",I20/I7)*100)</f>
        <v>-6.9398152014638335</v>
      </c>
      <c r="J81" s="123">
        <f t="shared" si="18"/>
        <v>3.571772407817471</v>
      </c>
      <c r="K81" s="82">
        <f t="shared" si="18"/>
        <v>-4.065223346165664</v>
      </c>
      <c r="L81" s="123">
        <f t="shared" si="18"/>
        <v>10.686031239453506</v>
      </c>
      <c r="M81" s="68">
        <f t="shared" si="18"/>
        <v>7.375309060426016</v>
      </c>
      <c r="N81" s="68">
        <f t="shared" si="18"/>
        <v>12.588401697312587</v>
      </c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>
        <f>IF((K47=0),"-",(K24/((K47+L47)/2)*100))</f>
        <v>-7.228224836765667</v>
      </c>
      <c r="L82" s="123">
        <f>IF((L47=0),"-",(L24/((L47+M47)/2)*100))</f>
        <v>9.558767522958252</v>
      </c>
      <c r="M82" s="68">
        <f>IF((M47=0),"-",(M24/((M47+N47)/2)*100))</f>
        <v>7.388311657924443</v>
      </c>
      <c r="N82" s="68">
        <v>15.5</v>
      </c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>
        <f>IF((K47=0),"-",((K17+K18)/((K47+K48+K49+K51+L47+L48+L49+L51)/2)*100))</f>
        <v>-0.21316469808076097</v>
      </c>
      <c r="L83" s="123">
        <f>IF((L47=0),"-",((L17+L18)/((L47+L48+L49+L51+M47+M48+M49+M51)/2)*100))</f>
        <v>8.744203319020535</v>
      </c>
      <c r="M83" s="69">
        <f>IF((M47=0),"-",((M17+M18)/((M47+M48+M49+M51+N47+N48+N49+N51)/2)*100))</f>
        <v>6.961469293948092</v>
      </c>
      <c r="N83" s="69">
        <v>10.4</v>
      </c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 aca="true" t="shared" si="19" ref="I84:N84">IF(I47=0,"-",((I47+I48)/I55*100))</f>
        <v>50.22294924865971</v>
      </c>
      <c r="J84" s="125">
        <f t="shared" si="19"/>
        <v>54.327079752875505</v>
      </c>
      <c r="K84" s="86">
        <f t="shared" si="19"/>
        <v>49.64228603212125</v>
      </c>
      <c r="L84" s="125">
        <f t="shared" si="19"/>
        <v>52.16038676948156</v>
      </c>
      <c r="M84" s="115">
        <f t="shared" si="19"/>
        <v>49.3653281755738</v>
      </c>
      <c r="N84" s="115">
        <f t="shared" si="19"/>
        <v>38.838042180660565</v>
      </c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20" ref="I85:N85">IF((I51+I49-I43-I41-I37)=0,"-",(I51+I49-I43-I41-I37))</f>
        <v>866.0800000000002</v>
      </c>
      <c r="J85" s="126">
        <f t="shared" si="20"/>
        <v>779.5210000000001</v>
      </c>
      <c r="K85" s="83">
        <f t="shared" si="20"/>
        <v>887.653</v>
      </c>
      <c r="L85" s="126">
        <f t="shared" si="20"/>
        <v>819.5610000000001</v>
      </c>
      <c r="M85" s="1">
        <f t="shared" si="20"/>
        <v>844.2920000000001</v>
      </c>
      <c r="N85" s="1">
        <f t="shared" si="20"/>
        <v>1263</v>
      </c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 aca="true" t="shared" si="21" ref="I86:N86">IF((I47=0),"-",((I51+I49)/(I47+I48)))</f>
        <v>0.7910321533351157</v>
      </c>
      <c r="J86" s="127">
        <f t="shared" si="21"/>
        <v>0.6662643926741408</v>
      </c>
      <c r="K86" s="84">
        <f t="shared" si="21"/>
        <v>0.8104862711045442</v>
      </c>
      <c r="L86" s="127">
        <f t="shared" si="21"/>
        <v>0.7274553661669814</v>
      </c>
      <c r="M86" s="2">
        <f t="shared" si="21"/>
        <v>0.8400344283555392</v>
      </c>
      <c r="N86" s="2">
        <f t="shared" si="21"/>
        <v>1.3422131147540983</v>
      </c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1389</v>
      </c>
      <c r="L87" s="175">
        <v>1327</v>
      </c>
      <c r="M87" s="28">
        <v>1132</v>
      </c>
      <c r="N87" s="28">
        <v>1280</v>
      </c>
    </row>
    <row r="88" spans="3:14" ht="15" customHeight="1">
      <c r="C88" s="3" t="s">
        <v>0</v>
      </c>
      <c r="D88" s="3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>
      <c r="C89" s="3"/>
      <c r="D89" s="3"/>
      <c r="E89" s="5"/>
      <c r="F89" s="145"/>
      <c r="G89" s="145"/>
      <c r="H89" s="145"/>
      <c r="I89" s="145"/>
      <c r="J89" s="145"/>
      <c r="K89" s="146"/>
      <c r="L89" s="146"/>
      <c r="M89" s="146"/>
      <c r="N89" s="146"/>
    </row>
    <row r="90" spans="3:14" ht="15">
      <c r="C90" s="3"/>
      <c r="D90" s="3"/>
      <c r="E90" s="14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5:14" ht="15">
      <c r="E91" s="31"/>
      <c r="F91" s="31"/>
      <c r="G91" s="31"/>
      <c r="H91" s="31"/>
      <c r="I91" s="57"/>
      <c r="J91" s="57"/>
      <c r="K91" s="31"/>
      <c r="L91" s="31"/>
      <c r="M91" s="31"/>
      <c r="N91" s="31"/>
    </row>
    <row r="92" spans="5:14" ht="15">
      <c r="E92" s="31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31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6:F86"/>
    <mergeCell ref="E72:F72"/>
    <mergeCell ref="E74:F74"/>
    <mergeCell ref="E80:F80"/>
    <mergeCell ref="E65:F65"/>
    <mergeCell ref="E67:F67"/>
    <mergeCell ref="E68:F68"/>
    <mergeCell ref="E69:F69"/>
    <mergeCell ref="E70:F70"/>
    <mergeCell ref="E71:F71"/>
    <mergeCell ref="E83:F83"/>
    <mergeCell ref="E1:N1"/>
    <mergeCell ref="E61:F61"/>
    <mergeCell ref="E62:F62"/>
    <mergeCell ref="E63:F63"/>
    <mergeCell ref="E64:F64"/>
    <mergeCell ref="E87:F87"/>
    <mergeCell ref="E81:F81"/>
    <mergeCell ref="E82:F82"/>
    <mergeCell ref="E84:F84"/>
    <mergeCell ref="E85:F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O1"/>
    </sheetView>
  </sheetViews>
  <sheetFormatPr defaultColWidth="9.140625" defaultRowHeight="15" outlineLevelCol="1"/>
  <cols>
    <col min="1" max="1" width="56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5" width="9.7109375" style="0" customWidth="1"/>
    <col min="16" max="17" width="9.140625" style="0" customWidth="1"/>
  </cols>
  <sheetData>
    <row r="1" spans="3:15" ht="18" customHeight="1">
      <c r="C1" s="5"/>
      <c r="D1" s="5"/>
      <c r="E1" s="212" t="s">
        <v>135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" customHeight="1">
      <c r="A2" s="20"/>
      <c r="C2" s="3"/>
      <c r="D2" s="3"/>
      <c r="E2" s="40" t="s">
        <v>31</v>
      </c>
      <c r="F2" s="16"/>
      <c r="G2" s="16"/>
      <c r="H2" s="16"/>
      <c r="I2" s="55"/>
      <c r="J2" s="55"/>
      <c r="K2" s="17"/>
      <c r="L2" s="17"/>
      <c r="M2" s="17"/>
      <c r="N2" s="18"/>
      <c r="O2" s="18"/>
    </row>
    <row r="3" spans="1:15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2010</v>
      </c>
      <c r="N3" s="73">
        <v>2009</v>
      </c>
      <c r="O3" s="73">
        <v>2008</v>
      </c>
    </row>
    <row r="4" spans="1:15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  <c r="O4" s="73"/>
    </row>
    <row r="5" spans="1:15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  <c r="O5" s="77"/>
    </row>
    <row r="6" ht="1.5" customHeight="1"/>
    <row r="7" spans="1:15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0">
        <v>690.649</v>
      </c>
      <c r="J7" s="124">
        <v>780.903</v>
      </c>
      <c r="K7" s="90">
        <v>2859.872</v>
      </c>
      <c r="L7" s="124">
        <v>2813.883</v>
      </c>
      <c r="M7" s="67">
        <v>3531.891</v>
      </c>
      <c r="N7" s="67">
        <v>2509.69</v>
      </c>
      <c r="O7" s="67">
        <v>2323.8530000000005</v>
      </c>
    </row>
    <row r="8" spans="1:15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89">
        <v>-674.485</v>
      </c>
      <c r="J8" s="166">
        <v>-741.0040000000001</v>
      </c>
      <c r="K8" s="89">
        <v>-2727.109</v>
      </c>
      <c r="L8" s="166">
        <v>-2835.4749999999995</v>
      </c>
      <c r="M8" s="62">
        <v>-3602.16</v>
      </c>
      <c r="N8" s="62">
        <v>-2352.3580000000006</v>
      </c>
      <c r="O8" s="62">
        <v>-2164.7670000000003</v>
      </c>
    </row>
    <row r="9" spans="1:15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89">
        <v>6.7219999999999995</v>
      </c>
      <c r="J9" s="166">
        <v>3.061</v>
      </c>
      <c r="K9" s="89">
        <v>28.394999999999996</v>
      </c>
      <c r="L9" s="166">
        <v>62.863</v>
      </c>
      <c r="M9" s="62">
        <v>62.863</v>
      </c>
      <c r="N9" s="62">
        <v>17.424</v>
      </c>
      <c r="O9" s="62"/>
    </row>
    <row r="10" spans="1:15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89"/>
      <c r="J10" s="166"/>
      <c r="K10" s="89"/>
      <c r="L10" s="166"/>
      <c r="M10" s="62"/>
      <c r="N10" s="62"/>
      <c r="O10" s="62"/>
    </row>
    <row r="11" spans="1:15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88"/>
      <c r="J11" s="165"/>
      <c r="K11" s="88">
        <v>-1.992</v>
      </c>
      <c r="L11" s="165"/>
      <c r="M11" s="64"/>
      <c r="N11" s="64"/>
      <c r="O11" s="64"/>
    </row>
    <row r="12" spans="1:15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0">
        <f aca="true" t="shared" si="0" ref="I12:O12">SUM(I7:I11)</f>
        <v>22.88599999999999</v>
      </c>
      <c r="J12" s="124">
        <f t="shared" si="0"/>
        <v>42.95999999999989</v>
      </c>
      <c r="K12" s="90">
        <f t="shared" si="0"/>
        <v>159.1659999999999</v>
      </c>
      <c r="L12" s="124">
        <f t="shared" si="0"/>
        <v>41.271000000000356</v>
      </c>
      <c r="M12" s="67">
        <f t="shared" si="0"/>
        <v>-7.4059999999997785</v>
      </c>
      <c r="N12" s="67">
        <f t="shared" si="0"/>
        <v>174.75599999999943</v>
      </c>
      <c r="O12" s="67">
        <f t="shared" si="0"/>
        <v>159.08600000000024</v>
      </c>
    </row>
    <row r="13" spans="1:15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88">
        <v>-13.317</v>
      </c>
      <c r="J13" s="165">
        <v>-13.368</v>
      </c>
      <c r="K13" s="88">
        <v>-57.479</v>
      </c>
      <c r="L13" s="165">
        <v>-55.919</v>
      </c>
      <c r="M13" s="64">
        <v>-59.324</v>
      </c>
      <c r="N13" s="64">
        <v>-41.959</v>
      </c>
      <c r="O13" s="64">
        <v>-37.586</v>
      </c>
    </row>
    <row r="14" spans="1:15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0">
        <f aca="true" t="shared" si="1" ref="I14:O14">SUM(I12:I13)</f>
        <v>9.568999999999988</v>
      </c>
      <c r="J14" s="124">
        <f t="shared" si="1"/>
        <v>29.591999999999885</v>
      </c>
      <c r="K14" s="90">
        <f t="shared" si="1"/>
        <v>101.68699999999991</v>
      </c>
      <c r="L14" s="124">
        <f t="shared" si="1"/>
        <v>-14.64799999999964</v>
      </c>
      <c r="M14" s="67">
        <f t="shared" si="1"/>
        <v>-66.72999999999978</v>
      </c>
      <c r="N14" s="67">
        <f t="shared" si="1"/>
        <v>132.79699999999943</v>
      </c>
      <c r="O14" s="67">
        <f t="shared" si="1"/>
        <v>121.50000000000024</v>
      </c>
    </row>
    <row r="15" spans="1:15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89"/>
      <c r="J15" s="166">
        <v>-1.304</v>
      </c>
      <c r="K15" s="89">
        <v>-1.563</v>
      </c>
      <c r="L15" s="166">
        <v>-4.143</v>
      </c>
      <c r="M15" s="62">
        <v>-4.143</v>
      </c>
      <c r="N15" s="62">
        <v>-4.409000000000001</v>
      </c>
      <c r="O15" s="62">
        <v>-3.987</v>
      </c>
    </row>
    <row r="16" spans="1:15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88"/>
      <c r="J16" s="165"/>
      <c r="K16" s="88"/>
      <c r="L16" s="165"/>
      <c r="M16" s="64"/>
      <c r="N16" s="64"/>
      <c r="O16" s="64"/>
    </row>
    <row r="17" spans="1:15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0">
        <f aca="true" t="shared" si="2" ref="I17:O17">SUM(I14:I16)</f>
        <v>9.568999999999988</v>
      </c>
      <c r="J17" s="124">
        <f t="shared" si="2"/>
        <v>28.287999999999887</v>
      </c>
      <c r="K17" s="90">
        <f t="shared" si="2"/>
        <v>100.12399999999991</v>
      </c>
      <c r="L17" s="124">
        <f t="shared" si="2"/>
        <v>-18.79099999999964</v>
      </c>
      <c r="M17" s="67">
        <f t="shared" si="2"/>
        <v>-70.87299999999978</v>
      </c>
      <c r="N17" s="67">
        <f t="shared" si="2"/>
        <v>128.38799999999944</v>
      </c>
      <c r="O17" s="67">
        <f t="shared" si="2"/>
        <v>117.51300000000025</v>
      </c>
    </row>
    <row r="18" spans="1:15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89">
        <v>0.259</v>
      </c>
      <c r="J18" s="166">
        <v>2.041</v>
      </c>
      <c r="K18" s="89">
        <v>3.333</v>
      </c>
      <c r="L18" s="166">
        <v>2.319</v>
      </c>
      <c r="M18" s="62">
        <v>2.35</v>
      </c>
      <c r="N18" s="62">
        <v>1.234</v>
      </c>
      <c r="O18" s="62">
        <v>2.9770000000000003</v>
      </c>
    </row>
    <row r="19" spans="1:15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 t="s">
        <v>83</v>
      </c>
      <c r="I19" s="88">
        <v>-13.93</v>
      </c>
      <c r="J19" s="165">
        <v>-13.007000000000001</v>
      </c>
      <c r="K19" s="88">
        <v>-51.025999999999996</v>
      </c>
      <c r="L19" s="165">
        <v>-62.685</v>
      </c>
      <c r="M19" s="64">
        <v>-63.128</v>
      </c>
      <c r="N19" s="64">
        <v>-59.225</v>
      </c>
      <c r="O19" s="64">
        <v>-60.543000000000006</v>
      </c>
    </row>
    <row r="20" spans="1:15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0">
        <f aca="true" t="shared" si="3" ref="I20:O20">SUM(I17:I19)</f>
        <v>-4.102000000000011</v>
      </c>
      <c r="J20" s="124">
        <f t="shared" si="3"/>
        <v>17.321999999999885</v>
      </c>
      <c r="K20" s="90">
        <f t="shared" si="3"/>
        <v>52.43099999999991</v>
      </c>
      <c r="L20" s="124">
        <f t="shared" si="3"/>
        <v>-79.15699999999964</v>
      </c>
      <c r="M20" s="67">
        <f t="shared" si="3"/>
        <v>-131.65099999999978</v>
      </c>
      <c r="N20" s="67">
        <f t="shared" si="3"/>
        <v>70.39699999999945</v>
      </c>
      <c r="O20" s="67">
        <f t="shared" si="3"/>
        <v>59.947000000000244</v>
      </c>
    </row>
    <row r="21" spans="1:15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89">
        <v>-19.24</v>
      </c>
      <c r="J21" s="166">
        <v>0.835</v>
      </c>
      <c r="K21" s="89">
        <v>42.824000000000005</v>
      </c>
      <c r="L21" s="166">
        <v>32.537</v>
      </c>
      <c r="M21" s="62">
        <v>36.801</v>
      </c>
      <c r="N21" s="62">
        <v>-13.029000000000002</v>
      </c>
      <c r="O21" s="62">
        <v>-10.98</v>
      </c>
    </row>
    <row r="22" spans="1:15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88"/>
      <c r="J22" s="165">
        <v>-1.57</v>
      </c>
      <c r="K22" s="88">
        <v>-118.492</v>
      </c>
      <c r="L22" s="165">
        <v>-30.233</v>
      </c>
      <c r="M22" s="64"/>
      <c r="N22" s="64"/>
      <c r="O22" s="64"/>
    </row>
    <row r="23" spans="1:15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0">
        <f aca="true" t="shared" si="4" ref="I23:O23">SUM(I20:I22)</f>
        <v>-23.34200000000001</v>
      </c>
      <c r="J23" s="124">
        <f t="shared" si="4"/>
        <v>16.586999999999886</v>
      </c>
      <c r="K23" s="90">
        <f t="shared" si="4"/>
        <v>-23.237000000000094</v>
      </c>
      <c r="L23" s="124">
        <f t="shared" si="4"/>
        <v>-76.85299999999964</v>
      </c>
      <c r="M23" s="67">
        <f t="shared" si="4"/>
        <v>-94.84999999999978</v>
      </c>
      <c r="N23" s="67">
        <f t="shared" si="4"/>
        <v>57.36799999999945</v>
      </c>
      <c r="O23" s="67">
        <f t="shared" si="4"/>
        <v>48.96700000000024</v>
      </c>
    </row>
    <row r="24" spans="1:15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89">
        <f aca="true" t="shared" si="5" ref="I24:O24">I23-I25</f>
        <v>-23.34200000000001</v>
      </c>
      <c r="J24" s="166">
        <f t="shared" si="5"/>
        <v>16.586999999999886</v>
      </c>
      <c r="K24" s="89">
        <f>K23-K25</f>
        <v>-23.237000000000094</v>
      </c>
      <c r="L24" s="166">
        <f t="shared" si="5"/>
        <v>-76.85299999999964</v>
      </c>
      <c r="M24" s="62">
        <f>M23-M25</f>
        <v>-94.84999999999978</v>
      </c>
      <c r="N24" s="62">
        <f t="shared" si="5"/>
        <v>57.36799999999945</v>
      </c>
      <c r="O24" s="62">
        <f t="shared" si="5"/>
        <v>48.96700000000024</v>
      </c>
    </row>
    <row r="25" spans="1:15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89"/>
      <c r="J25" s="166"/>
      <c r="K25" s="89"/>
      <c r="L25" s="166"/>
      <c r="M25" s="62"/>
      <c r="N25" s="62"/>
      <c r="O25" s="62"/>
    </row>
    <row r="26" spans="1:15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  <c r="O26" s="62"/>
    </row>
    <row r="27" spans="1:15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1">
        <v>-12.1</v>
      </c>
      <c r="J27" s="193">
        <v>-11.5</v>
      </c>
      <c r="K27" s="191">
        <v>-35</v>
      </c>
      <c r="L27" s="192">
        <v>-184</v>
      </c>
      <c r="M27" s="192"/>
      <c r="N27" s="192"/>
      <c r="O27" s="192"/>
    </row>
    <row r="28" spans="1:15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196">
        <f aca="true" t="shared" si="6" ref="I28:N28">I14-I27</f>
        <v>21.66899999999999</v>
      </c>
      <c r="J28" s="198">
        <f t="shared" si="6"/>
        <v>41.091999999999885</v>
      </c>
      <c r="K28" s="196">
        <f t="shared" si="6"/>
        <v>136.6869999999999</v>
      </c>
      <c r="L28" s="197">
        <f t="shared" si="6"/>
        <v>169.35200000000037</v>
      </c>
      <c r="M28" s="197">
        <f t="shared" si="6"/>
        <v>-66.72999999999978</v>
      </c>
      <c r="N28" s="197">
        <f t="shared" si="6"/>
        <v>132.79699999999943</v>
      </c>
      <c r="O28" s="197">
        <f>O14-O27</f>
        <v>121.50000000000024</v>
      </c>
    </row>
    <row r="29" spans="1:15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  <c r="O29" s="62"/>
    </row>
    <row r="30" spans="1:15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7" ref="I30:O30">I$3</f>
        <v>2012</v>
      </c>
      <c r="J30" s="73">
        <f t="shared" si="7"/>
        <v>2011</v>
      </c>
      <c r="K30" s="73">
        <f t="shared" si="7"/>
        <v>2011</v>
      </c>
      <c r="L30" s="73">
        <f t="shared" si="7"/>
        <v>2010</v>
      </c>
      <c r="M30" s="73">
        <f t="shared" si="7"/>
        <v>2010</v>
      </c>
      <c r="N30" s="73">
        <f t="shared" si="7"/>
        <v>2009</v>
      </c>
      <c r="O30" s="73">
        <f t="shared" si="7"/>
        <v>2008</v>
      </c>
    </row>
    <row r="31" spans="1:15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  <c r="O31" s="93"/>
    </row>
    <row r="32" spans="1:15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/>
      <c r="N32" s="94">
        <f>IF(N$5=0,"",N$5)</f>
      </c>
      <c r="O32" s="94"/>
    </row>
    <row r="33" spans="1:15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  <c r="O33" s="48"/>
    </row>
    <row r="34" spans="1:15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89">
        <v>711.23</v>
      </c>
      <c r="J34" s="166"/>
      <c r="K34" s="89">
        <v>711.794</v>
      </c>
      <c r="L34" s="166"/>
      <c r="M34" s="62">
        <v>769.503</v>
      </c>
      <c r="N34" s="62">
        <v>718.647</v>
      </c>
      <c r="O34" s="62">
        <v>692.11</v>
      </c>
    </row>
    <row r="35" spans="1:15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89">
        <v>7.544000000000002</v>
      </c>
      <c r="J35" s="166"/>
      <c r="K35" s="89">
        <v>9.056</v>
      </c>
      <c r="L35" s="166"/>
      <c r="M35" s="62">
        <v>18.450999999999997</v>
      </c>
      <c r="N35" s="62">
        <v>23.393</v>
      </c>
      <c r="O35" s="62">
        <v>13.929000000000004</v>
      </c>
    </row>
    <row r="36" spans="1:15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89">
        <v>179.68000000000004</v>
      </c>
      <c r="J36" s="166"/>
      <c r="K36" s="89">
        <v>185.37099999999992</v>
      </c>
      <c r="L36" s="166"/>
      <c r="M36" s="62">
        <v>212.20199999999994</v>
      </c>
      <c r="N36" s="62">
        <v>202.143</v>
      </c>
      <c r="O36" s="62">
        <v>208.05200000000002</v>
      </c>
    </row>
    <row r="37" spans="1:15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89"/>
      <c r="J37" s="166"/>
      <c r="K37" s="89"/>
      <c r="L37" s="166"/>
      <c r="M37" s="62"/>
      <c r="N37" s="62"/>
      <c r="O37" s="62"/>
    </row>
    <row r="38" spans="1:15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88">
        <v>1.56</v>
      </c>
      <c r="J38" s="165"/>
      <c r="K38" s="88">
        <v>24.067</v>
      </c>
      <c r="L38" s="165"/>
      <c r="M38" s="64">
        <v>36.614</v>
      </c>
      <c r="N38" s="64">
        <v>9.771</v>
      </c>
      <c r="O38" s="64">
        <v>10.5</v>
      </c>
    </row>
    <row r="39" spans="1:15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117">
        <f>SUM(I34:I38)</f>
        <v>900.014</v>
      </c>
      <c r="J39" s="150">
        <f>SUM(J34:J38)</f>
        <v>0</v>
      </c>
      <c r="K39" s="90">
        <f>SUM(K34:K38)</f>
        <v>930.288</v>
      </c>
      <c r="L39" s="124" t="s">
        <v>23</v>
      </c>
      <c r="M39" s="67">
        <f>SUM(M34:M38)</f>
        <v>1036.77</v>
      </c>
      <c r="N39" s="67">
        <f>SUM(N34:N38)</f>
        <v>953.9540000000001</v>
      </c>
      <c r="O39" s="67">
        <f>SUM(O34:O38)</f>
        <v>924.591</v>
      </c>
    </row>
    <row r="40" spans="1:15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89">
        <v>451.652</v>
      </c>
      <c r="J40" s="166"/>
      <c r="K40" s="89">
        <v>454.33599999999996</v>
      </c>
      <c r="L40" s="166"/>
      <c r="M40" s="62">
        <v>534.927</v>
      </c>
      <c r="N40" s="62">
        <v>374.961</v>
      </c>
      <c r="O40" s="62">
        <v>264.354</v>
      </c>
    </row>
    <row r="41" spans="1:15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89"/>
      <c r="J41" s="166"/>
      <c r="K41" s="89"/>
      <c r="L41" s="166"/>
      <c r="M41" s="62"/>
      <c r="N41" s="62"/>
      <c r="O41" s="62"/>
    </row>
    <row r="42" spans="1:15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89">
        <v>490.937</v>
      </c>
      <c r="J42" s="166"/>
      <c r="K42" s="89">
        <v>690.092</v>
      </c>
      <c r="L42" s="166"/>
      <c r="M42" s="62">
        <v>798.398</v>
      </c>
      <c r="N42" s="62">
        <v>776.153</v>
      </c>
      <c r="O42" s="62">
        <v>675.099</v>
      </c>
    </row>
    <row r="43" spans="1:15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89"/>
      <c r="J43" s="166"/>
      <c r="K43" s="89"/>
      <c r="L43" s="166"/>
      <c r="M43" s="62"/>
      <c r="N43" s="62"/>
      <c r="O43" s="62">
        <v>33.302</v>
      </c>
    </row>
    <row r="44" spans="1:15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88"/>
      <c r="J44" s="165"/>
      <c r="K44" s="88"/>
      <c r="L44" s="165"/>
      <c r="M44" s="64"/>
      <c r="N44" s="64"/>
      <c r="O44" s="64"/>
    </row>
    <row r="45" spans="1:15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19">
        <f>SUM(I40:I44)</f>
        <v>942.5889999999999</v>
      </c>
      <c r="J45" s="151">
        <f>SUM(J40:J44)</f>
        <v>0</v>
      </c>
      <c r="K45" s="96">
        <f>SUM(K40:K44)</f>
        <v>1144.4279999999999</v>
      </c>
      <c r="L45" s="138" t="s">
        <v>23</v>
      </c>
      <c r="M45" s="97">
        <f>SUM(M40:M44)</f>
        <v>1333.325</v>
      </c>
      <c r="N45" s="97">
        <f>SUM(N40:N44)</f>
        <v>1151.114</v>
      </c>
      <c r="O45" s="97">
        <f>SUM(O40:O44)</f>
        <v>972.755</v>
      </c>
    </row>
    <row r="46" spans="1:15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117">
        <f>I45+I39</f>
        <v>1842.603</v>
      </c>
      <c r="J46" s="150">
        <f>J45+J39</f>
        <v>0</v>
      </c>
      <c r="K46" s="90">
        <f>K39+K45</f>
        <v>2074.716</v>
      </c>
      <c r="L46" s="124" t="s">
        <v>23</v>
      </c>
      <c r="M46" s="67">
        <f>M45+M39</f>
        <v>2370.0950000000003</v>
      </c>
      <c r="N46" s="67">
        <f>N39+N45</f>
        <v>2105.068</v>
      </c>
      <c r="O46" s="67">
        <f>O39+O45</f>
        <v>1897.346</v>
      </c>
    </row>
    <row r="47" spans="1:15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 t="s">
        <v>84</v>
      </c>
      <c r="I47" s="89">
        <v>576.494</v>
      </c>
      <c r="J47" s="166"/>
      <c r="K47" s="89">
        <v>736.8879999999999</v>
      </c>
      <c r="L47" s="166"/>
      <c r="M47" s="62">
        <v>668.2430000000002</v>
      </c>
      <c r="N47" s="62">
        <v>515.669</v>
      </c>
      <c r="O47" s="62">
        <v>447.40500000000003</v>
      </c>
    </row>
    <row r="48" spans="1:15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89"/>
      <c r="J48" s="166"/>
      <c r="K48" s="89"/>
      <c r="L48" s="166"/>
      <c r="M48" s="62"/>
      <c r="N48" s="62"/>
      <c r="O48" s="62"/>
    </row>
    <row r="49" spans="1:15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89">
        <v>17.404</v>
      </c>
      <c r="J49" s="166"/>
      <c r="K49" s="89">
        <v>18.734</v>
      </c>
      <c r="L49" s="166"/>
      <c r="M49" s="62">
        <v>16.511</v>
      </c>
      <c r="N49" s="62">
        <v>15.376000000000001</v>
      </c>
      <c r="O49" s="62">
        <v>19.033</v>
      </c>
    </row>
    <row r="50" spans="1:15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89">
        <v>42.83</v>
      </c>
      <c r="J50" s="166"/>
      <c r="K50" s="89">
        <v>47.189</v>
      </c>
      <c r="L50" s="166"/>
      <c r="M50" s="62">
        <v>83.039</v>
      </c>
      <c r="N50" s="62">
        <v>21.566000000000003</v>
      </c>
      <c r="O50" s="62">
        <v>31.631</v>
      </c>
    </row>
    <row r="51" spans="1:15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89">
        <v>594.427</v>
      </c>
      <c r="J51" s="166"/>
      <c r="K51" s="89">
        <v>628.2829999999999</v>
      </c>
      <c r="L51" s="166"/>
      <c r="M51" s="62">
        <v>724.205</v>
      </c>
      <c r="N51" s="62">
        <v>756.498</v>
      </c>
      <c r="O51" s="62">
        <v>746.416</v>
      </c>
    </row>
    <row r="52" spans="1:15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89">
        <v>600.202</v>
      </c>
      <c r="J52" s="166"/>
      <c r="K52" s="89">
        <v>632.376</v>
      </c>
      <c r="L52" s="166"/>
      <c r="M52" s="62">
        <v>864.992</v>
      </c>
      <c r="N52" s="62">
        <v>785.8310000000001</v>
      </c>
      <c r="O52" s="62">
        <v>644.4090000000001</v>
      </c>
    </row>
    <row r="53" spans="1:15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89">
        <v>11.246</v>
      </c>
      <c r="J53" s="166"/>
      <c r="K53" s="89">
        <v>11.246</v>
      </c>
      <c r="L53" s="166"/>
      <c r="M53" s="62">
        <v>13.105</v>
      </c>
      <c r="N53" s="62">
        <v>10.128</v>
      </c>
      <c r="O53" s="62">
        <v>8.452</v>
      </c>
    </row>
    <row r="54" spans="1:15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88"/>
      <c r="J54" s="165"/>
      <c r="K54" s="88"/>
      <c r="L54" s="165"/>
      <c r="M54" s="64"/>
      <c r="N54" s="64"/>
      <c r="O54" s="64"/>
    </row>
    <row r="55" spans="1:15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117">
        <f>SUM(I47:I54)</f>
        <v>1842.6030000000003</v>
      </c>
      <c r="J55" s="150">
        <f>SUM(J47:J54)</f>
        <v>0</v>
      </c>
      <c r="K55" s="90">
        <f>SUM(K47:K54)</f>
        <v>2074.716</v>
      </c>
      <c r="L55" s="124" t="s">
        <v>23</v>
      </c>
      <c r="M55" s="67">
        <f>SUM(M47:M54)</f>
        <v>2370.095</v>
      </c>
      <c r="N55" s="67">
        <f>SUM(N47:N54)</f>
        <v>2105.068</v>
      </c>
      <c r="O55" s="67">
        <f>SUM(O47:O54)</f>
        <v>1897.3460000000002</v>
      </c>
    </row>
    <row r="56" spans="1:15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  <c r="O56" s="62"/>
    </row>
    <row r="57" spans="1:15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8" ref="I57:O57">I$3</f>
        <v>2012</v>
      </c>
      <c r="J57" s="73">
        <f t="shared" si="8"/>
        <v>2011</v>
      </c>
      <c r="K57" s="73">
        <f t="shared" si="8"/>
        <v>2011</v>
      </c>
      <c r="L57" s="73">
        <f t="shared" si="8"/>
        <v>2010</v>
      </c>
      <c r="M57" s="73">
        <f t="shared" si="8"/>
        <v>2010</v>
      </c>
      <c r="N57" s="73">
        <f t="shared" si="8"/>
        <v>2009</v>
      </c>
      <c r="O57" s="73">
        <f t="shared" si="8"/>
        <v>2008</v>
      </c>
    </row>
    <row r="58" spans="1:15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  <c r="O58" s="93"/>
    </row>
    <row r="59" spans="1:15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/>
      <c r="N59" s="94">
        <f>IF(N$5=0,"",N$5)</f>
      </c>
      <c r="O59" s="94"/>
    </row>
    <row r="60" spans="1:15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  <c r="O60" s="48"/>
    </row>
    <row r="61" spans="1:15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87">
        <v>2.308</v>
      </c>
      <c r="J61" s="164"/>
      <c r="K61" s="87"/>
      <c r="L61" s="164"/>
      <c r="M61" s="65">
        <v>-105.249</v>
      </c>
      <c r="N61" s="65">
        <v>40.649</v>
      </c>
      <c r="O61" s="65">
        <v>64.626</v>
      </c>
    </row>
    <row r="62" spans="1:15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88">
        <v>-10.556999999999997</v>
      </c>
      <c r="J62" s="165"/>
      <c r="K62" s="88"/>
      <c r="L62" s="165"/>
      <c r="M62" s="64">
        <v>144.88500000000002</v>
      </c>
      <c r="N62" s="64">
        <v>-50.49999999999999</v>
      </c>
      <c r="O62" s="64">
        <v>63.07</v>
      </c>
    </row>
    <row r="63" spans="1:15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92">
        <f>SUM(I61:I62)</f>
        <v>-8.248999999999997</v>
      </c>
      <c r="J63" s="156" t="s">
        <v>23</v>
      </c>
      <c r="K63" s="90" t="s">
        <v>23</v>
      </c>
      <c r="L63" s="124" t="s">
        <v>23</v>
      </c>
      <c r="M63" s="67">
        <f>SUM(M61:M62)</f>
        <v>39.636000000000024</v>
      </c>
      <c r="N63" s="67">
        <f>SUM(N61:N62)</f>
        <v>-9.850999999999992</v>
      </c>
      <c r="O63" s="67">
        <f>SUM(O61:O62)</f>
        <v>127.696</v>
      </c>
    </row>
    <row r="64" spans="1:15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89">
        <v>-6.138</v>
      </c>
      <c r="J64" s="166"/>
      <c r="K64" s="89"/>
      <c r="L64" s="166"/>
      <c r="M64" s="62">
        <v>-27.511</v>
      </c>
      <c r="N64" s="62">
        <v>-24.698999999999998</v>
      </c>
      <c r="O64" s="62">
        <v>-40.822</v>
      </c>
    </row>
    <row r="65" spans="1:15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88"/>
      <c r="J65" s="165"/>
      <c r="K65" s="88"/>
      <c r="L65" s="165"/>
      <c r="M65" s="64">
        <v>26.288</v>
      </c>
      <c r="N65" s="64">
        <v>0.546</v>
      </c>
      <c r="O65" s="64">
        <v>0.01</v>
      </c>
    </row>
    <row r="66" spans="1:15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92">
        <f>SUM(I63:I65)</f>
        <v>-14.386999999999997</v>
      </c>
      <c r="J66" s="156" t="s">
        <v>23</v>
      </c>
      <c r="K66" s="90" t="s">
        <v>23</v>
      </c>
      <c r="L66" s="124" t="s">
        <v>23</v>
      </c>
      <c r="M66" s="67">
        <f>SUM(M63:M65)</f>
        <v>38.413000000000025</v>
      </c>
      <c r="N66" s="67">
        <f>SUM(N63:N65)</f>
        <v>-34.00399999999999</v>
      </c>
      <c r="O66" s="67">
        <f>SUM(O63:O65)</f>
        <v>86.884</v>
      </c>
    </row>
    <row r="67" spans="1:15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88"/>
      <c r="J67" s="165"/>
      <c r="K67" s="88"/>
      <c r="L67" s="165"/>
      <c r="M67" s="64">
        <v>-167.549</v>
      </c>
      <c r="N67" s="64">
        <v>-28.198</v>
      </c>
      <c r="O67" s="64"/>
    </row>
    <row r="68" spans="1:15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92">
        <f>SUM(I66:I67)</f>
        <v>-14.386999999999997</v>
      </c>
      <c r="J68" s="156" t="s">
        <v>23</v>
      </c>
      <c r="K68" s="90" t="s">
        <v>23</v>
      </c>
      <c r="L68" s="124" t="s">
        <v>23</v>
      </c>
      <c r="M68" s="67">
        <f>SUM(M66:M67)</f>
        <v>-129.13599999999997</v>
      </c>
      <c r="N68" s="67">
        <f>SUM(N66:N67)</f>
        <v>-62.20199999999999</v>
      </c>
      <c r="O68" s="67">
        <f>SUM(O66:O67)</f>
        <v>86.884</v>
      </c>
    </row>
    <row r="69" spans="1:15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89">
        <v>-33.856</v>
      </c>
      <c r="J69" s="166"/>
      <c r="K69" s="89"/>
      <c r="L69" s="166"/>
      <c r="M69" s="62">
        <v>-27.49</v>
      </c>
      <c r="N69" s="62">
        <v>4.399999999999999</v>
      </c>
      <c r="O69" s="62">
        <v>-30</v>
      </c>
    </row>
    <row r="70" spans="1:15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89"/>
      <c r="J70" s="166"/>
      <c r="K70" s="89"/>
      <c r="L70" s="166"/>
      <c r="M70" s="62"/>
      <c r="N70" s="62"/>
      <c r="O70" s="62"/>
    </row>
    <row r="71" spans="1:15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89">
        <v>-135.191</v>
      </c>
      <c r="J71" s="166"/>
      <c r="K71" s="89"/>
      <c r="L71" s="166"/>
      <c r="M71" s="62"/>
      <c r="N71" s="62"/>
      <c r="O71" s="62"/>
    </row>
    <row r="72" spans="1:15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88">
        <v>183.434</v>
      </c>
      <c r="J72" s="165"/>
      <c r="K72" s="88"/>
      <c r="L72" s="165"/>
      <c r="M72" s="64">
        <v>156.626</v>
      </c>
      <c r="N72" s="64">
        <v>24.5</v>
      </c>
      <c r="O72" s="64">
        <v>-24</v>
      </c>
    </row>
    <row r="73" spans="3:15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88">
        <f>SUM(I69:I72)</f>
        <v>14.387</v>
      </c>
      <c r="J73" s="165" t="s">
        <v>23</v>
      </c>
      <c r="K73" s="91" t="s">
        <v>23</v>
      </c>
      <c r="L73" s="168" t="s">
        <v>23</v>
      </c>
      <c r="M73" s="66">
        <f>SUM(M69:M72)</f>
        <v>129.136</v>
      </c>
      <c r="N73" s="66">
        <f>SUM(N69:N72)</f>
        <v>28.9</v>
      </c>
      <c r="O73" s="66">
        <f>SUM(O69:O72)</f>
        <v>-54</v>
      </c>
    </row>
    <row r="74" spans="3:15" ht="16.5" customHeight="1">
      <c r="C74" s="7" t="s">
        <v>0</v>
      </c>
      <c r="D74" s="7"/>
      <c r="E74" s="213" t="s">
        <v>70</v>
      </c>
      <c r="F74" s="213"/>
      <c r="G74" s="13"/>
      <c r="H74" s="13"/>
      <c r="I74" s="92">
        <f>SUM(I73+I68)</f>
        <v>3.552713678800501E-15</v>
      </c>
      <c r="J74" s="156" t="s">
        <v>23</v>
      </c>
      <c r="K74" s="90" t="s">
        <v>23</v>
      </c>
      <c r="L74" s="124" t="s">
        <v>23</v>
      </c>
      <c r="M74" s="67">
        <f>M68+M73</f>
        <v>0</v>
      </c>
      <c r="N74" s="67">
        <f>SUM(N73+N68)</f>
        <v>-33.30199999999999</v>
      </c>
      <c r="O74" s="67">
        <f>SUM(O73+O68)</f>
        <v>32.884</v>
      </c>
    </row>
    <row r="75" spans="3:15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  <c r="O75" s="62"/>
    </row>
    <row r="76" spans="1:15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9" ref="I76:O76">I$3</f>
        <v>2012</v>
      </c>
      <c r="J76" s="73">
        <f t="shared" si="9"/>
        <v>2011</v>
      </c>
      <c r="K76" s="73">
        <f t="shared" si="9"/>
        <v>2011</v>
      </c>
      <c r="L76" s="73">
        <f t="shared" si="9"/>
        <v>2010</v>
      </c>
      <c r="M76" s="73">
        <f t="shared" si="9"/>
        <v>2010</v>
      </c>
      <c r="N76" s="73">
        <f t="shared" si="9"/>
        <v>2009</v>
      </c>
      <c r="O76" s="73">
        <f t="shared" si="9"/>
        <v>2008</v>
      </c>
    </row>
    <row r="77" spans="1:15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  <c r="O77" s="73"/>
    </row>
    <row r="78" spans="2:15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  <c r="O78" s="77"/>
    </row>
    <row r="79" ht="1.5" customHeight="1"/>
    <row r="80" spans="3:15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1.3855084131012987</v>
      </c>
      <c r="J80" s="123">
        <f>IF(J7=0,"",IF(J14=0,"",(J14/J7))*100)</f>
        <v>3.789459126165463</v>
      </c>
      <c r="K80" s="120">
        <f>IF(K14=0,"-",IF(K7=0,"-",K14/K7))*100</f>
        <v>3.5556486444148523</v>
      </c>
      <c r="L80" s="174">
        <f>IF(L14=0,"-",IF(L7=0,"-",L14/L7))*100</f>
        <v>-0.5205618001885524</v>
      </c>
      <c r="M80" s="68">
        <f>IF(M14=0,"-",IF(M7=0,"-",M14/M7))*100</f>
        <v>-1.8893561551021756</v>
      </c>
      <c r="N80" s="68">
        <f>IF(N14=0,"-",IF(N7=0,"-",N14/N7)*100)</f>
        <v>5.291370647370768</v>
      </c>
      <c r="O80" s="68">
        <f>IF(O14=0,"-",IF(O7=0,"-",O14/O7)*100)</f>
        <v>5.228385788601956</v>
      </c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 aca="true" t="shared" si="10" ref="I81:O81">IF(I20=0,"-",IF(I7=0,"-",I20/I7)*100)</f>
        <v>-0.5939341112489863</v>
      </c>
      <c r="J81" s="123">
        <f t="shared" si="10"/>
        <v>2.2182012362610832</v>
      </c>
      <c r="K81" s="82">
        <f t="shared" si="10"/>
        <v>1.8333337995546621</v>
      </c>
      <c r="L81" s="123">
        <f t="shared" si="10"/>
        <v>-2.813087822059398</v>
      </c>
      <c r="M81" s="68">
        <f t="shared" si="10"/>
        <v>-3.7274932890057983</v>
      </c>
      <c r="N81" s="68">
        <f t="shared" si="10"/>
        <v>2.8050077898066874</v>
      </c>
      <c r="O81" s="68">
        <f t="shared" si="10"/>
        <v>2.5796382129162314</v>
      </c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 t="s">
        <v>23</v>
      </c>
      <c r="L82" s="123" t="str">
        <f>IF((L47=0),"-",(L24/((L47+N47)/2)*100))</f>
        <v>-</v>
      </c>
      <c r="M82" s="68">
        <f>IF((M47=0),"-",(M24/((M47+O47)/2)*100))</f>
        <v>-17.00357101881593</v>
      </c>
      <c r="N82" s="68">
        <f>IF((N47=0),"-",(N24/((N47+O47)/2)*100))</f>
        <v>11.91351858735662</v>
      </c>
      <c r="O82" s="68">
        <v>11.5</v>
      </c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 t="s">
        <v>23</v>
      </c>
      <c r="L83" s="123" t="str">
        <f>IF((L47=0),"-",((L17+L18)/((L47+L48+L49+L51+N47+N48+N49+N51)/2)*100))</f>
        <v>-</v>
      </c>
      <c r="M83" s="69">
        <f>IF((M47=0),"-",((M17+M18)/((M47+M48+M49+M51+O47+O48+O49+O51)/2)*100))</f>
        <v>-5.227146253375033</v>
      </c>
      <c r="N83" s="69">
        <f>IF((N47=0),"-",((N17+N18)/((N47+N48+N49+N51+O47+O48+O49+O51)/2)*100))</f>
        <v>10.368113543569237</v>
      </c>
      <c r="O83" s="69">
        <v>9.8</v>
      </c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>IF(I47=0,"-",((I47+I48)/I55*100))</f>
        <v>31.286934841634356</v>
      </c>
      <c r="J84" s="125" t="s">
        <v>23</v>
      </c>
      <c r="K84" s="86">
        <f>IF(K47=0,"-",((K47+K48)/K55*100))</f>
        <v>35.517535894069354</v>
      </c>
      <c r="L84" s="125" t="str">
        <f>IF(L47=0,"-",((L47+L48)/L55*100))</f>
        <v>-</v>
      </c>
      <c r="M84" s="115">
        <f>IF(M47=0,"-",((M47+M48)/M55*100))</f>
        <v>28.194777002609612</v>
      </c>
      <c r="N84" s="115">
        <f>IF(N47=0,"-",((N47+N48)/N55*100))</f>
        <v>24.49654833003019</v>
      </c>
      <c r="O84" s="115">
        <f>IF(O47=0,"-",((O47+O48)/O55*100))</f>
        <v>23.580569911866363</v>
      </c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 aca="true" t="shared" si="11" ref="I85:O85">IF((I51+I49-I43-I41-I37)=0,"-",(I51+I49-I43-I41-I37))</f>
        <v>611.831</v>
      </c>
      <c r="J85" s="126" t="str">
        <f t="shared" si="11"/>
        <v>-</v>
      </c>
      <c r="K85" s="83">
        <f t="shared" si="11"/>
        <v>647.0169999999999</v>
      </c>
      <c r="L85" s="126" t="str">
        <f t="shared" si="11"/>
        <v>-</v>
      </c>
      <c r="M85" s="1">
        <f t="shared" si="11"/>
        <v>740.716</v>
      </c>
      <c r="N85" s="1">
        <f t="shared" si="11"/>
        <v>771.874</v>
      </c>
      <c r="O85" s="1">
        <f t="shared" si="11"/>
        <v>732.147</v>
      </c>
    </row>
    <row r="86" spans="3:15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>IF((I47=0),"-",((I51+I49)/(I47+I48)))</f>
        <v>1.0612963881670927</v>
      </c>
      <c r="J86" s="127" t="s">
        <v>23</v>
      </c>
      <c r="K86" s="84">
        <f>IF((K47=0),"-",((K51+K49)/(K47+K48)))</f>
        <v>0.8780398106632216</v>
      </c>
      <c r="L86" s="127" t="str">
        <f>IF((L47=0),"-",((L51+L49)/(L47+L48)))</f>
        <v>-</v>
      </c>
      <c r="M86" s="2">
        <f>IF((M47=0),"-",((M51+M49)/(M47+M48)))</f>
        <v>1.1084530627331672</v>
      </c>
      <c r="N86" s="2">
        <f>IF((N47=0),"-",((N51+N49)/(N47+N48)))</f>
        <v>1.4968400272267677</v>
      </c>
      <c r="O86" s="2">
        <f>IF((O47=0),"-",((O51+O49)/(O47+O48)))</f>
        <v>1.7108637587867817</v>
      </c>
    </row>
    <row r="87" spans="3:15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2442</v>
      </c>
      <c r="L87" s="175">
        <v>2373</v>
      </c>
      <c r="M87" s="28">
        <v>2713</v>
      </c>
      <c r="N87" s="28">
        <v>1909</v>
      </c>
      <c r="O87" s="28">
        <v>1793</v>
      </c>
    </row>
    <row r="88" spans="3:15" ht="15" customHeight="1">
      <c r="C88" s="3" t="s">
        <v>0</v>
      </c>
      <c r="D88" s="3"/>
      <c r="E88" s="144" t="s">
        <v>140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3:15" ht="15" customHeight="1">
      <c r="C89" s="3"/>
      <c r="D89" s="3"/>
      <c r="E89" s="145" t="s">
        <v>141</v>
      </c>
      <c r="F89" s="5"/>
      <c r="G89" s="5"/>
      <c r="H89" s="5"/>
      <c r="I89" s="145"/>
      <c r="J89" s="145"/>
      <c r="K89" s="5"/>
      <c r="L89" s="5"/>
      <c r="M89" s="5"/>
      <c r="N89" s="5"/>
      <c r="O89" s="5"/>
    </row>
    <row r="90" spans="3:15" ht="15">
      <c r="C90" s="3"/>
      <c r="D90" s="3"/>
      <c r="E90" s="145" t="s">
        <v>145</v>
      </c>
      <c r="F90" s="145"/>
      <c r="G90" s="145"/>
      <c r="H90" s="145"/>
      <c r="I90" s="145"/>
      <c r="J90" s="145"/>
      <c r="K90" s="146"/>
      <c r="L90" s="146"/>
      <c r="M90" s="146"/>
      <c r="N90" s="146"/>
      <c r="O90" s="146"/>
    </row>
    <row r="91" spans="3:15" ht="15">
      <c r="C91" s="3"/>
      <c r="D91" s="3"/>
      <c r="E91" s="145" t="s">
        <v>147</v>
      </c>
      <c r="F91" s="145"/>
      <c r="G91" s="145"/>
      <c r="H91" s="145"/>
      <c r="I91" s="57"/>
      <c r="J91" s="57"/>
      <c r="K91" s="146"/>
      <c r="L91" s="146"/>
      <c r="M91" s="146"/>
      <c r="N91" s="146"/>
      <c r="O91" s="146"/>
    </row>
    <row r="92" spans="5:15" ht="15">
      <c r="E92" s="145"/>
      <c r="F92" s="31"/>
      <c r="G92" s="31"/>
      <c r="H92" s="31"/>
      <c r="I92" s="57"/>
      <c r="J92" s="57"/>
      <c r="K92" s="31"/>
      <c r="L92" s="31"/>
      <c r="M92" s="31"/>
      <c r="N92" s="31"/>
      <c r="O92" s="31"/>
    </row>
    <row r="93" spans="5:15" ht="15">
      <c r="E93" s="145"/>
      <c r="F93" s="31"/>
      <c r="G93" s="31"/>
      <c r="H93" s="31"/>
      <c r="I93" s="57"/>
      <c r="J93" s="57"/>
      <c r="K93" s="31"/>
      <c r="L93" s="31"/>
      <c r="M93" s="31"/>
      <c r="N93" s="31"/>
      <c r="O93" s="31"/>
    </row>
    <row r="94" spans="5:15" ht="15">
      <c r="E94" s="31"/>
      <c r="F94" s="31"/>
      <c r="G94" s="31"/>
      <c r="H94" s="31"/>
      <c r="I94" s="57"/>
      <c r="J94" s="57"/>
      <c r="K94" s="31"/>
      <c r="L94" s="31"/>
      <c r="M94" s="31"/>
      <c r="N94" s="31"/>
      <c r="O94" s="31"/>
    </row>
    <row r="95" spans="5:15" ht="15">
      <c r="E95" s="31"/>
      <c r="F95" s="31"/>
      <c r="G95" s="31"/>
      <c r="H95" s="31"/>
      <c r="I95" s="57"/>
      <c r="J95" s="57"/>
      <c r="K95" s="31"/>
      <c r="L95" s="31"/>
      <c r="M95" s="31"/>
      <c r="N95" s="31"/>
      <c r="O95" s="31"/>
    </row>
    <row r="96" spans="5:15" ht="15">
      <c r="E96" s="31"/>
      <c r="F96" s="31"/>
      <c r="G96" s="31"/>
      <c r="H96" s="31"/>
      <c r="I96" s="57"/>
      <c r="J96" s="57"/>
      <c r="K96" s="31"/>
      <c r="L96" s="31"/>
      <c r="M96" s="31"/>
      <c r="N96" s="31"/>
      <c r="O96" s="31"/>
    </row>
    <row r="97" spans="5:15" ht="15">
      <c r="E97" s="31"/>
      <c r="F97" s="31"/>
      <c r="G97" s="31"/>
      <c r="H97" s="31"/>
      <c r="I97" s="57"/>
      <c r="J97" s="57"/>
      <c r="K97" s="31"/>
      <c r="L97" s="31"/>
      <c r="M97" s="31"/>
      <c r="N97" s="31"/>
      <c r="O97" s="31"/>
    </row>
    <row r="98" spans="5:15" ht="15">
      <c r="E98" s="31"/>
      <c r="F98" s="31"/>
      <c r="G98" s="31"/>
      <c r="H98" s="31"/>
      <c r="I98" s="57"/>
      <c r="J98" s="57"/>
      <c r="K98" s="31"/>
      <c r="L98" s="31"/>
      <c r="M98" s="31"/>
      <c r="N98" s="31"/>
      <c r="O98" s="31"/>
    </row>
    <row r="99" spans="5:15" ht="15">
      <c r="E99" s="31"/>
      <c r="F99" s="31"/>
      <c r="G99" s="31"/>
      <c r="H99" s="31"/>
      <c r="I99" s="57"/>
      <c r="J99" s="57"/>
      <c r="K99" s="31"/>
      <c r="L99" s="31"/>
      <c r="M99" s="31"/>
      <c r="N99" s="31"/>
      <c r="O99" s="31"/>
    </row>
    <row r="100" spans="5:15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  <c r="O100" s="31"/>
    </row>
    <row r="101" spans="5:15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  <c r="O101" s="31"/>
    </row>
    <row r="102" spans="5:15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  <c r="O102" s="31"/>
    </row>
  </sheetData>
  <sheetProtection/>
  <mergeCells count="21">
    <mergeCell ref="E86:F86"/>
    <mergeCell ref="E72:F72"/>
    <mergeCell ref="E74:F74"/>
    <mergeCell ref="E80:F80"/>
    <mergeCell ref="E65:F65"/>
    <mergeCell ref="E67:F67"/>
    <mergeCell ref="E68:F68"/>
    <mergeCell ref="E69:F69"/>
    <mergeCell ref="E70:F70"/>
    <mergeCell ref="E71:F71"/>
    <mergeCell ref="E83:F83"/>
    <mergeCell ref="E1:O1"/>
    <mergeCell ref="E61:F61"/>
    <mergeCell ref="E62:F62"/>
    <mergeCell ref="E63:F63"/>
    <mergeCell ref="E64:F64"/>
    <mergeCell ref="E87:F87"/>
    <mergeCell ref="E81:F81"/>
    <mergeCell ref="E82:F82"/>
    <mergeCell ref="E84:F84"/>
    <mergeCell ref="E85:F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E1">
      <selection activeCell="E1" sqref="E1:N1"/>
    </sheetView>
  </sheetViews>
  <sheetFormatPr defaultColWidth="9.140625" defaultRowHeight="15" outlineLevelCol="1"/>
  <cols>
    <col min="1" max="1" width="56.57421875" style="0" hidden="1" customWidth="1" outlineLevel="1"/>
    <col min="2" max="2" width="16.28125" style="0" hidden="1" customWidth="1" outlineLevel="1"/>
    <col min="3" max="3" width="7.00390625" style="0" hidden="1" customWidth="1" outlineLevel="1"/>
    <col min="4" max="4" width="3.57421875" style="0" hidden="1" customWidth="1"/>
    <col min="5" max="5" width="26.00390625" style="0" customWidth="1"/>
    <col min="6" max="6" width="16.00390625" style="0" customWidth="1"/>
    <col min="7" max="7" width="8.28125" style="0" customWidth="1"/>
    <col min="8" max="8" width="4.8515625" style="0" customWidth="1"/>
    <col min="9" max="10" width="9.7109375" style="53" customWidth="1"/>
    <col min="11" max="14" width="9.7109375" style="0" customWidth="1"/>
    <col min="16" max="17" width="9.140625" style="0" customWidth="1"/>
  </cols>
  <sheetData>
    <row r="1" spans="3:14" ht="18" customHeight="1">
      <c r="C1" s="5"/>
      <c r="D1" s="5"/>
      <c r="E1" s="212" t="s">
        <v>134</v>
      </c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20"/>
      <c r="C2" s="3"/>
      <c r="D2" s="3"/>
      <c r="E2" s="40" t="s">
        <v>89</v>
      </c>
      <c r="F2" s="16"/>
      <c r="G2" s="16"/>
      <c r="H2" s="16"/>
      <c r="I2" s="55"/>
      <c r="J2" s="55"/>
      <c r="K2" s="17"/>
      <c r="L2" s="17"/>
      <c r="M2" s="18"/>
      <c r="N2" s="18"/>
    </row>
    <row r="3" spans="1:14" ht="12.75" customHeight="1">
      <c r="A3" s="21"/>
      <c r="C3" s="6"/>
      <c r="D3" s="6"/>
      <c r="E3" s="70"/>
      <c r="F3" s="70"/>
      <c r="G3" s="75"/>
      <c r="H3" s="72"/>
      <c r="I3" s="73">
        <v>2012</v>
      </c>
      <c r="J3" s="73">
        <v>2011</v>
      </c>
      <c r="K3" s="73">
        <v>2011</v>
      </c>
      <c r="L3" s="73">
        <v>2010</v>
      </c>
      <c r="M3" s="73">
        <v>2009</v>
      </c>
      <c r="N3" s="73">
        <v>2008</v>
      </c>
    </row>
    <row r="4" spans="1:14" ht="12.75" customHeight="1">
      <c r="A4" s="21"/>
      <c r="C4" s="6"/>
      <c r="D4" s="6"/>
      <c r="E4" s="74"/>
      <c r="F4" s="74"/>
      <c r="G4" s="75"/>
      <c r="H4" s="72"/>
      <c r="I4" s="73" t="s">
        <v>138</v>
      </c>
      <c r="J4" s="73" t="s">
        <v>138</v>
      </c>
      <c r="K4" s="73"/>
      <c r="L4" s="73"/>
      <c r="M4" s="73"/>
      <c r="N4" s="73"/>
    </row>
    <row r="5" spans="1:14" s="23" customFormat="1" ht="12.75" customHeight="1">
      <c r="A5" s="22"/>
      <c r="B5"/>
      <c r="C5" s="22"/>
      <c r="D5" s="22"/>
      <c r="E5" s="71" t="s">
        <v>25</v>
      </c>
      <c r="F5" s="78"/>
      <c r="G5" s="75"/>
      <c r="H5" s="75" t="s">
        <v>80</v>
      </c>
      <c r="I5" s="77"/>
      <c r="J5" s="77" t="s">
        <v>21</v>
      </c>
      <c r="K5" s="77" t="s">
        <v>21</v>
      </c>
      <c r="L5" s="77" t="s">
        <v>21</v>
      </c>
      <c r="M5" s="77"/>
      <c r="N5" s="77"/>
    </row>
    <row r="6" ht="1.5" customHeight="1"/>
    <row r="7" spans="1:14" ht="15" customHeight="1" thickBot="1">
      <c r="A7" s="24" t="e">
        <f>IF(#REF!="","",#REF!)</f>
        <v>#REF!</v>
      </c>
      <c r="C7" s="7"/>
      <c r="D7" s="7"/>
      <c r="E7" s="38" t="s">
        <v>26</v>
      </c>
      <c r="F7" s="10"/>
      <c r="G7" s="10"/>
      <c r="H7" s="10"/>
      <c r="I7" s="99">
        <v>25.468</v>
      </c>
      <c r="J7" s="139">
        <v>21.9</v>
      </c>
      <c r="K7" s="99">
        <v>88.499</v>
      </c>
      <c r="L7" s="139">
        <v>88.623</v>
      </c>
      <c r="M7" s="67"/>
      <c r="N7" s="67"/>
    </row>
    <row r="8" spans="1:14" ht="15" customHeight="1" thickBot="1" thickTop="1">
      <c r="A8" s="24" t="e">
        <f>IF(#REF!="","",#REF!)</f>
        <v>#REF!</v>
      </c>
      <c r="B8" t="s">
        <v>0</v>
      </c>
      <c r="C8" s="7" t="s">
        <v>0</v>
      </c>
      <c r="D8" s="7"/>
      <c r="E8" s="38" t="s">
        <v>27</v>
      </c>
      <c r="F8" s="3"/>
      <c r="G8" s="3"/>
      <c r="H8" s="3"/>
      <c r="I8" s="101">
        <v>-20.5</v>
      </c>
      <c r="J8" s="171">
        <v>-18.040999999999997</v>
      </c>
      <c r="K8" s="101">
        <v>-75.396</v>
      </c>
      <c r="L8" s="171">
        <v>-74.628</v>
      </c>
      <c r="M8" s="62"/>
      <c r="N8" s="62"/>
    </row>
    <row r="9" spans="1:14" ht="15" customHeight="1" thickBot="1" thickTop="1">
      <c r="A9" s="24" t="e">
        <f>IF(#REF!="","",#REF!)</f>
        <v>#REF!</v>
      </c>
      <c r="B9" t="s">
        <v>0</v>
      </c>
      <c r="C9" s="7" t="s">
        <v>0</v>
      </c>
      <c r="D9" s="7"/>
      <c r="E9" s="38" t="s">
        <v>28</v>
      </c>
      <c r="F9" s="3"/>
      <c r="G9" s="3"/>
      <c r="H9" s="3"/>
      <c r="I9" s="101">
        <v>0.832</v>
      </c>
      <c r="J9" s="171">
        <v>0.376</v>
      </c>
      <c r="K9" s="101">
        <v>2.496</v>
      </c>
      <c r="L9" s="171">
        <v>1.387</v>
      </c>
      <c r="M9" s="62"/>
      <c r="N9" s="62"/>
    </row>
    <row r="10" spans="1:14" ht="15" customHeight="1" thickBot="1" thickTop="1">
      <c r="A10" s="24" t="e">
        <f>IF(#REF!="","",#REF!)</f>
        <v>#REF!</v>
      </c>
      <c r="B10" t="s">
        <v>0</v>
      </c>
      <c r="C10" s="7" t="s">
        <v>0</v>
      </c>
      <c r="D10" s="7"/>
      <c r="E10" s="38" t="s">
        <v>29</v>
      </c>
      <c r="F10" s="3"/>
      <c r="G10" s="3"/>
      <c r="H10" s="3"/>
      <c r="I10" s="101">
        <v>0.177</v>
      </c>
      <c r="J10" s="171">
        <v>0.188</v>
      </c>
      <c r="K10" s="101">
        <v>0.551</v>
      </c>
      <c r="L10" s="171">
        <v>0.475</v>
      </c>
      <c r="M10" s="62"/>
      <c r="N10" s="62"/>
    </row>
    <row r="11" spans="1:14" ht="15" customHeight="1" thickBot="1" thickTop="1">
      <c r="A11" s="24" t="e">
        <f>IF(#REF!="","",#REF!)</f>
        <v>#REF!</v>
      </c>
      <c r="B11" t="s">
        <v>0</v>
      </c>
      <c r="C11" s="7" t="s">
        <v>0</v>
      </c>
      <c r="D11" s="7"/>
      <c r="E11" s="39" t="s">
        <v>30</v>
      </c>
      <c r="F11" s="32"/>
      <c r="G11" s="32"/>
      <c r="H11" s="32"/>
      <c r="I11" s="103"/>
      <c r="J11" s="172"/>
      <c r="K11" s="103"/>
      <c r="L11" s="172"/>
      <c r="M11" s="64"/>
      <c r="N11" s="64"/>
    </row>
    <row r="12" spans="1:14" ht="15" customHeight="1" thickBot="1" thickTop="1">
      <c r="A12" s="24" t="e">
        <f>IF(#REF!="","",#REF!)</f>
        <v>#REF!</v>
      </c>
      <c r="B12" t="s">
        <v>0</v>
      </c>
      <c r="C12" s="7" t="s">
        <v>0</v>
      </c>
      <c r="D12" s="7"/>
      <c r="E12" s="14" t="s">
        <v>1</v>
      </c>
      <c r="F12" s="14"/>
      <c r="G12" s="14"/>
      <c r="H12" s="14"/>
      <c r="I12" s="99">
        <f>SUM(I7:I11)</f>
        <v>5.976999999999999</v>
      </c>
      <c r="J12" s="139">
        <f>SUM(J7:J11)</f>
        <v>4.423000000000002</v>
      </c>
      <c r="K12" s="99">
        <f>SUM(K7:K11)</f>
        <v>16.149999999999995</v>
      </c>
      <c r="L12" s="139">
        <f>SUM(L7:L11)</f>
        <v>15.857000000000005</v>
      </c>
      <c r="M12" s="67"/>
      <c r="N12" s="67"/>
    </row>
    <row r="13" spans="1:14" ht="15" customHeight="1" thickBot="1" thickTop="1">
      <c r="A13" s="24" t="e">
        <f>IF(#REF!="","",#REF!)</f>
        <v>#REF!</v>
      </c>
      <c r="B13" t="s">
        <v>0</v>
      </c>
      <c r="C13" s="7" t="s">
        <v>0</v>
      </c>
      <c r="D13" s="7"/>
      <c r="E13" s="39" t="s">
        <v>97</v>
      </c>
      <c r="F13" s="32"/>
      <c r="G13" s="32"/>
      <c r="H13" s="32"/>
      <c r="I13" s="103">
        <v>-1.921</v>
      </c>
      <c r="J13" s="172">
        <v>-1.753</v>
      </c>
      <c r="K13" s="103">
        <v>-7.573</v>
      </c>
      <c r="L13" s="172">
        <v>-6.782</v>
      </c>
      <c r="M13" s="64"/>
      <c r="N13" s="64"/>
    </row>
    <row r="14" spans="1:14" ht="15" customHeight="1" thickBot="1" thickTop="1">
      <c r="A14" s="24" t="e">
        <f>IF(#REF!="","",#REF!)</f>
        <v>#REF!</v>
      </c>
      <c r="B14" t="s">
        <v>0</v>
      </c>
      <c r="C14" s="7" t="s">
        <v>0</v>
      </c>
      <c r="D14" s="7"/>
      <c r="E14" s="14" t="s">
        <v>2</v>
      </c>
      <c r="F14" s="14"/>
      <c r="G14" s="14"/>
      <c r="H14" s="14"/>
      <c r="I14" s="99">
        <f>SUM(I12:I13)</f>
        <v>4.055999999999999</v>
      </c>
      <c r="J14" s="139">
        <f>SUM(J12:J13)</f>
        <v>2.6700000000000017</v>
      </c>
      <c r="K14" s="99">
        <f>SUM(K12:K13)</f>
        <v>8.576999999999995</v>
      </c>
      <c r="L14" s="139">
        <f>SUM(L12:L13)</f>
        <v>9.075000000000005</v>
      </c>
      <c r="M14" s="67"/>
      <c r="N14" s="67"/>
    </row>
    <row r="15" spans="1:14" ht="15" customHeight="1" thickBot="1" thickTop="1">
      <c r="A15" s="24" t="e">
        <f>IF(#REF!="","",#REF!)</f>
        <v>#REF!</v>
      </c>
      <c r="B15" t="s">
        <v>0</v>
      </c>
      <c r="C15" s="7" t="s">
        <v>0</v>
      </c>
      <c r="D15" s="7"/>
      <c r="E15" s="38" t="s">
        <v>32</v>
      </c>
      <c r="F15" s="4"/>
      <c r="G15" s="4"/>
      <c r="H15" s="4"/>
      <c r="I15" s="101">
        <v>-0.062</v>
      </c>
      <c r="J15" s="171">
        <v>-0.03</v>
      </c>
      <c r="K15" s="101">
        <v>-0.153</v>
      </c>
      <c r="L15" s="171">
        <v>-0.103</v>
      </c>
      <c r="M15" s="62"/>
      <c r="N15" s="62"/>
    </row>
    <row r="16" spans="1:14" ht="15" customHeight="1" thickBot="1" thickTop="1">
      <c r="A16" s="24" t="e">
        <f>IF(#REF!="","",#REF!)</f>
        <v>#REF!</v>
      </c>
      <c r="B16" t="s">
        <v>0</v>
      </c>
      <c r="C16" s="7" t="s">
        <v>0</v>
      </c>
      <c r="D16" s="7"/>
      <c r="E16" s="39" t="s">
        <v>33</v>
      </c>
      <c r="F16" s="32"/>
      <c r="G16" s="32"/>
      <c r="H16" s="32"/>
      <c r="I16" s="103"/>
      <c r="J16" s="172"/>
      <c r="K16" s="103"/>
      <c r="L16" s="172"/>
      <c r="M16" s="64"/>
      <c r="N16" s="64"/>
    </row>
    <row r="17" spans="1:14" ht="15" customHeight="1" thickBot="1" thickTop="1">
      <c r="A17" s="24" t="e">
        <f>IF(#REF!="","",#REF!)</f>
        <v>#REF!</v>
      </c>
      <c r="B17" t="s">
        <v>0</v>
      </c>
      <c r="C17" s="7" t="s">
        <v>0</v>
      </c>
      <c r="D17" s="7"/>
      <c r="E17" s="14" t="s">
        <v>3</v>
      </c>
      <c r="F17" s="14"/>
      <c r="G17" s="14"/>
      <c r="H17" s="14"/>
      <c r="I17" s="99">
        <f>SUM(I14:I16)</f>
        <v>3.9939999999999993</v>
      </c>
      <c r="J17" s="139">
        <f>SUM(J14:J16)</f>
        <v>2.640000000000002</v>
      </c>
      <c r="K17" s="99">
        <f>SUM(K14:K16)</f>
        <v>8.423999999999994</v>
      </c>
      <c r="L17" s="139">
        <f>SUM(L14:L16)</f>
        <v>8.972000000000005</v>
      </c>
      <c r="M17" s="67"/>
      <c r="N17" s="67"/>
    </row>
    <row r="18" spans="1:14" ht="15" customHeight="1" thickBot="1" thickTop="1">
      <c r="A18" s="24" t="e">
        <f>IF(#REF!="","",#REF!)</f>
        <v>#REF!</v>
      </c>
      <c r="B18" t="s">
        <v>0</v>
      </c>
      <c r="C18" s="7" t="s">
        <v>0</v>
      </c>
      <c r="D18" s="7"/>
      <c r="E18" s="38" t="s">
        <v>34</v>
      </c>
      <c r="F18" s="3"/>
      <c r="G18" s="3"/>
      <c r="H18" s="3"/>
      <c r="I18" s="101">
        <v>0.007</v>
      </c>
      <c r="J18" s="171">
        <v>0.015</v>
      </c>
      <c r="K18" s="101">
        <v>0.04</v>
      </c>
      <c r="L18" s="171">
        <v>0.079</v>
      </c>
      <c r="M18" s="62"/>
      <c r="N18" s="62"/>
    </row>
    <row r="19" spans="1:14" ht="15" customHeight="1" thickBot="1" thickTop="1">
      <c r="A19" s="24" t="e">
        <f>IF(#REF!="","",#REF!)</f>
        <v>#REF!</v>
      </c>
      <c r="B19" t="s">
        <v>0</v>
      </c>
      <c r="C19" s="7" t="s">
        <v>0</v>
      </c>
      <c r="D19" s="7"/>
      <c r="E19" s="39" t="s">
        <v>35</v>
      </c>
      <c r="F19" s="32"/>
      <c r="G19" s="32"/>
      <c r="H19" s="32"/>
      <c r="I19" s="103">
        <v>-1.373</v>
      </c>
      <c r="J19" s="172">
        <v>-1.3179999999999998</v>
      </c>
      <c r="K19" s="103">
        <v>-6.0969999999999995</v>
      </c>
      <c r="L19" s="172">
        <v>-5.652</v>
      </c>
      <c r="M19" s="64"/>
      <c r="N19" s="64"/>
    </row>
    <row r="20" spans="1:14" ht="15" customHeight="1" thickBot="1" thickTop="1">
      <c r="A20" s="24" t="e">
        <f>IF(#REF!="","",#REF!)</f>
        <v>#REF!</v>
      </c>
      <c r="B20" t="s">
        <v>0</v>
      </c>
      <c r="C20" s="7" t="s">
        <v>0</v>
      </c>
      <c r="D20" s="7"/>
      <c r="E20" s="14" t="s">
        <v>4</v>
      </c>
      <c r="F20" s="14"/>
      <c r="G20" s="14"/>
      <c r="H20" s="14"/>
      <c r="I20" s="99">
        <f>SUM(I17:I19)</f>
        <v>2.6279999999999992</v>
      </c>
      <c r="J20" s="139">
        <f>SUM(J17:J19)</f>
        <v>1.3370000000000022</v>
      </c>
      <c r="K20" s="99">
        <f>SUM(K17:K19)</f>
        <v>2.3669999999999938</v>
      </c>
      <c r="L20" s="139">
        <f>SUM(L17:L19)</f>
        <v>3.3990000000000054</v>
      </c>
      <c r="M20" s="67"/>
      <c r="N20" s="67"/>
    </row>
    <row r="21" spans="1:14" ht="15" customHeight="1" thickBot="1" thickTop="1">
      <c r="A21" s="24" t="e">
        <f>IF(#REF!="","",#REF!)</f>
        <v>#REF!</v>
      </c>
      <c r="B21" t="s">
        <v>0</v>
      </c>
      <c r="C21" s="7" t="s">
        <v>0</v>
      </c>
      <c r="D21" s="7"/>
      <c r="E21" s="38" t="s">
        <v>36</v>
      </c>
      <c r="F21" s="3"/>
      <c r="G21" s="3"/>
      <c r="H21" s="3"/>
      <c r="I21" s="101">
        <v>-0.624</v>
      </c>
      <c r="J21" s="171">
        <v>-0.363</v>
      </c>
      <c r="K21" s="101">
        <v>-1.038</v>
      </c>
      <c r="L21" s="171">
        <v>-0.822</v>
      </c>
      <c r="M21" s="62"/>
      <c r="N21" s="62"/>
    </row>
    <row r="22" spans="1:14" ht="15" customHeight="1" thickBot="1" thickTop="1">
      <c r="A22" s="24" t="e">
        <f>IF(#REF!="","",#REF!)</f>
        <v>#REF!</v>
      </c>
      <c r="B22" t="s">
        <v>0</v>
      </c>
      <c r="C22" s="7" t="s">
        <v>0</v>
      </c>
      <c r="D22" s="7"/>
      <c r="E22" s="39" t="s">
        <v>105</v>
      </c>
      <c r="F22" s="34"/>
      <c r="G22" s="34"/>
      <c r="H22" s="34"/>
      <c r="I22" s="103"/>
      <c r="J22" s="172"/>
      <c r="K22" s="103"/>
      <c r="L22" s="172"/>
      <c r="M22" s="64"/>
      <c r="N22" s="64"/>
    </row>
    <row r="23" spans="1:14" ht="15" customHeight="1" thickBot="1" thickTop="1">
      <c r="A23" s="24" t="e">
        <f>IF(#REF!="","",#REF!)</f>
        <v>#REF!</v>
      </c>
      <c r="B23" t="s">
        <v>0</v>
      </c>
      <c r="C23" s="8" t="s">
        <v>0</v>
      </c>
      <c r="D23" s="8"/>
      <c r="E23" s="42" t="s">
        <v>37</v>
      </c>
      <c r="F23" s="15"/>
      <c r="G23" s="15"/>
      <c r="H23" s="15"/>
      <c r="I23" s="99">
        <f>SUM(I20:I22)</f>
        <v>2.003999999999999</v>
      </c>
      <c r="J23" s="139">
        <f>SUM(J20:J22)</f>
        <v>0.9740000000000022</v>
      </c>
      <c r="K23" s="99">
        <f>SUM(K20:K22)</f>
        <v>1.3289999999999937</v>
      </c>
      <c r="L23" s="139">
        <f>SUM(L20:L22)</f>
        <v>2.5770000000000053</v>
      </c>
      <c r="M23" s="67"/>
      <c r="N23" s="67"/>
    </row>
    <row r="24" spans="1:14" ht="15" customHeight="1" thickBot="1" thickTop="1">
      <c r="A24" s="24" t="e">
        <f>IF(#REF!="","",#REF!)</f>
        <v>#REF!</v>
      </c>
      <c r="B24" t="s">
        <v>0</v>
      </c>
      <c r="C24" s="5" t="s">
        <v>0</v>
      </c>
      <c r="D24" s="5"/>
      <c r="E24" s="38" t="s">
        <v>38</v>
      </c>
      <c r="F24" s="3"/>
      <c r="G24" s="3"/>
      <c r="H24" s="3"/>
      <c r="I24" s="101">
        <f>I23-I25</f>
        <v>2.005999999999999</v>
      </c>
      <c r="J24" s="171">
        <f>J23-J25</f>
        <v>0.9740000000000022</v>
      </c>
      <c r="K24" s="101">
        <f>K23-K25</f>
        <v>1.3289999999999937</v>
      </c>
      <c r="L24" s="171">
        <f>L23-L25</f>
        <v>2.5770000000000053</v>
      </c>
      <c r="M24" s="102"/>
      <c r="N24" s="102"/>
    </row>
    <row r="25" spans="1:14" ht="15" customHeight="1" thickBot="1" thickTop="1">
      <c r="A25" s="24" t="e">
        <f>IF(#REF!="","",#REF!)</f>
        <v>#REF!</v>
      </c>
      <c r="B25" t="s">
        <v>0</v>
      </c>
      <c r="C25" s="7" t="s">
        <v>0</v>
      </c>
      <c r="D25" s="7"/>
      <c r="E25" s="38" t="s">
        <v>107</v>
      </c>
      <c r="F25" s="3"/>
      <c r="G25" s="3"/>
      <c r="H25" s="3"/>
      <c r="I25" s="101">
        <v>-0.002</v>
      </c>
      <c r="J25" s="166"/>
      <c r="K25" s="89"/>
      <c r="L25" s="166"/>
      <c r="M25" s="62"/>
      <c r="N25" s="62"/>
    </row>
    <row r="26" spans="1:14" ht="10.5" customHeight="1" thickBot="1" thickTop="1">
      <c r="A26" s="24" t="e">
        <f>IF(#REF!="","",#REF!)</f>
        <v>#REF!</v>
      </c>
      <c r="B26" t="s">
        <v>0</v>
      </c>
      <c r="C26" s="7" t="s">
        <v>0</v>
      </c>
      <c r="D26" s="7"/>
      <c r="E26" s="3"/>
      <c r="F26" s="3"/>
      <c r="G26" s="3"/>
      <c r="H26" s="3"/>
      <c r="I26" s="89"/>
      <c r="J26" s="166"/>
      <c r="K26" s="89"/>
      <c r="L26" s="62"/>
      <c r="M26" s="62"/>
      <c r="N26" s="62"/>
    </row>
    <row r="27" spans="1:14" ht="15" customHeight="1" thickBot="1" thickTop="1">
      <c r="A27" s="24" t="e">
        <f>IF(#REF!="","",#REF!)</f>
        <v>#REF!</v>
      </c>
      <c r="C27" s="7"/>
      <c r="D27" s="7"/>
      <c r="E27" s="189" t="s">
        <v>142</v>
      </c>
      <c r="F27" s="190"/>
      <c r="G27" s="190"/>
      <c r="H27" s="190"/>
      <c r="I27" s="199"/>
      <c r="J27" s="200">
        <v>0.562</v>
      </c>
      <c r="K27" s="199">
        <v>-0.61</v>
      </c>
      <c r="L27" s="203"/>
      <c r="M27" s="192"/>
      <c r="N27" s="192"/>
    </row>
    <row r="28" spans="1:14" ht="15" customHeight="1" thickBot="1" thickTop="1">
      <c r="A28" s="24" t="e">
        <f>IF(#REF!="","",#REF!)</f>
        <v>#REF!</v>
      </c>
      <c r="C28" s="7"/>
      <c r="D28" s="7"/>
      <c r="E28" s="194" t="s">
        <v>143</v>
      </c>
      <c r="F28" s="195"/>
      <c r="G28" s="195"/>
      <c r="H28" s="195"/>
      <c r="I28" s="201">
        <f>I14-I27</f>
        <v>4.055999999999999</v>
      </c>
      <c r="J28" s="202">
        <f>J14-J27</f>
        <v>2.1080000000000014</v>
      </c>
      <c r="K28" s="201">
        <f>K14-K27</f>
        <v>9.186999999999994</v>
      </c>
      <c r="L28" s="204">
        <f>L14-L27</f>
        <v>9.075000000000005</v>
      </c>
      <c r="M28" s="197"/>
      <c r="N28" s="197"/>
    </row>
    <row r="29" spans="1:14" ht="16.5" thickBot="1" thickTop="1">
      <c r="A29" s="24" t="e">
        <f>IF(#REF!="","",#REF!)</f>
        <v>#REF!</v>
      </c>
      <c r="C29" s="7"/>
      <c r="D29" s="7"/>
      <c r="E29" s="3"/>
      <c r="F29" s="3"/>
      <c r="G29" s="3"/>
      <c r="H29" s="3"/>
      <c r="I29" s="62"/>
      <c r="J29" s="62"/>
      <c r="K29" s="62"/>
      <c r="L29" s="62"/>
      <c r="M29" s="62"/>
      <c r="N29" s="62"/>
    </row>
    <row r="30" spans="1:14" ht="12.75" customHeight="1" thickTop="1">
      <c r="A30" s="21" t="e">
        <f>IF(#REF!="","",#REF!)</f>
        <v>#REF!</v>
      </c>
      <c r="B30" t="s">
        <v>0</v>
      </c>
      <c r="C30" s="6" t="s">
        <v>0</v>
      </c>
      <c r="D30" s="6"/>
      <c r="E30" s="70"/>
      <c r="F30" s="70"/>
      <c r="G30" s="75"/>
      <c r="H30" s="72"/>
      <c r="I30" s="73">
        <f aca="true" t="shared" si="0" ref="I30:N30">I$3</f>
        <v>2012</v>
      </c>
      <c r="J30" s="73">
        <f t="shared" si="0"/>
        <v>2011</v>
      </c>
      <c r="K30" s="73">
        <f t="shared" si="0"/>
        <v>2011</v>
      </c>
      <c r="L30" s="73">
        <f t="shared" si="0"/>
        <v>2010</v>
      </c>
      <c r="M30" s="73">
        <f t="shared" si="0"/>
        <v>2009</v>
      </c>
      <c r="N30" s="73">
        <f t="shared" si="0"/>
        <v>2008</v>
      </c>
    </row>
    <row r="31" spans="1:14" ht="12.75" customHeight="1">
      <c r="A31" s="21" t="e">
        <f>IF(#REF!="","",#REF!)</f>
        <v>#REF!</v>
      </c>
      <c r="B31" t="s">
        <v>0</v>
      </c>
      <c r="C31" s="6"/>
      <c r="D31" s="6"/>
      <c r="E31" s="74"/>
      <c r="F31" s="74"/>
      <c r="G31" s="75"/>
      <c r="H31" s="72"/>
      <c r="I31" s="93" t="str">
        <f>I$4</f>
        <v>Q1</v>
      </c>
      <c r="J31" s="93" t="str">
        <f>J$4</f>
        <v>Q1</v>
      </c>
      <c r="K31" s="93">
        <f>IF(K$4="","",K$4)</f>
      </c>
      <c r="L31" s="93"/>
      <c r="M31" s="93"/>
      <c r="N31" s="93"/>
    </row>
    <row r="32" spans="1:14" s="27" customFormat="1" ht="15" customHeight="1" thickBot="1">
      <c r="A32" s="25" t="e">
        <f>IF(#REF!="","",#REF!)</f>
        <v>#REF!</v>
      </c>
      <c r="B32" t="s">
        <v>0</v>
      </c>
      <c r="C32" s="26"/>
      <c r="D32" s="26"/>
      <c r="E32" s="71" t="s">
        <v>104</v>
      </c>
      <c r="F32" s="80"/>
      <c r="G32" s="75"/>
      <c r="H32" s="75"/>
      <c r="I32" s="94"/>
      <c r="J32" s="94"/>
      <c r="K32" s="94"/>
      <c r="L32" s="94"/>
      <c r="M32" s="94">
        <f>IF(M$5=0,"",M$5)</f>
      </c>
      <c r="N32" s="94"/>
    </row>
    <row r="33" spans="1:14" ht="1.5" customHeight="1" thickBot="1" thickTop="1">
      <c r="A33" s="24" t="e">
        <f>IF(#REF!="","",#REF!)</f>
        <v>#REF!</v>
      </c>
      <c r="B33" t="s">
        <v>0</v>
      </c>
      <c r="I33" s="95"/>
      <c r="J33" s="95"/>
      <c r="K33" s="48"/>
      <c r="L33" s="48"/>
      <c r="M33" s="48"/>
      <c r="N33" s="48"/>
    </row>
    <row r="34" spans="1:14" ht="15" customHeight="1" thickBot="1" thickTop="1">
      <c r="A34" s="24" t="e">
        <f>IF(#REF!="","",#REF!)</f>
        <v>#REF!</v>
      </c>
      <c r="B34" s="49"/>
      <c r="C34" s="7" t="s">
        <v>0</v>
      </c>
      <c r="D34" s="7"/>
      <c r="E34" s="38" t="s">
        <v>7</v>
      </c>
      <c r="F34" s="11"/>
      <c r="G34" s="11"/>
      <c r="H34" s="11"/>
      <c r="I34" s="101">
        <v>61.05</v>
      </c>
      <c r="J34" s="166"/>
      <c r="K34" s="101">
        <v>61.07</v>
      </c>
      <c r="L34" s="166"/>
      <c r="M34" s="62"/>
      <c r="N34" s="62"/>
    </row>
    <row r="35" spans="1:14" ht="15" customHeight="1" thickBot="1" thickTop="1">
      <c r="A35" s="24" t="e">
        <f>IF(#REF!="","",#REF!)</f>
        <v>#REF!</v>
      </c>
      <c r="B35" s="49"/>
      <c r="C35" s="7" t="s">
        <v>0</v>
      </c>
      <c r="D35" s="7"/>
      <c r="E35" s="38" t="s">
        <v>39</v>
      </c>
      <c r="F35" s="10"/>
      <c r="G35" s="10"/>
      <c r="H35" s="10"/>
      <c r="I35" s="101">
        <v>0.614</v>
      </c>
      <c r="J35" s="166"/>
      <c r="K35" s="101">
        <v>0.652</v>
      </c>
      <c r="L35" s="166"/>
      <c r="M35" s="62"/>
      <c r="N35" s="62"/>
    </row>
    <row r="36" spans="1:14" ht="15" customHeight="1" thickBot="1" thickTop="1">
      <c r="A36" s="24" t="e">
        <f>IF(#REF!="","",#REF!)</f>
        <v>#REF!</v>
      </c>
      <c r="B36" s="49"/>
      <c r="C36" s="7" t="s">
        <v>0</v>
      </c>
      <c r="D36" s="7"/>
      <c r="E36" s="38" t="s">
        <v>40</v>
      </c>
      <c r="F36" s="10"/>
      <c r="G36" s="10"/>
      <c r="H36" s="10"/>
      <c r="I36" s="101">
        <v>66.01899999999998</v>
      </c>
      <c r="J36" s="166"/>
      <c r="K36" s="101">
        <v>65.83</v>
      </c>
      <c r="L36" s="166"/>
      <c r="M36" s="62"/>
      <c r="N36" s="62"/>
    </row>
    <row r="37" spans="1:14" ht="15" customHeight="1" thickBot="1" thickTop="1">
      <c r="A37" s="24" t="e">
        <f>IF(#REF!="","",#REF!)</f>
        <v>#REF!</v>
      </c>
      <c r="B37" s="49"/>
      <c r="C37" s="7" t="s">
        <v>0</v>
      </c>
      <c r="D37" s="7"/>
      <c r="E37" s="38" t="s">
        <v>41</v>
      </c>
      <c r="F37" s="10"/>
      <c r="G37" s="10"/>
      <c r="H37" s="10"/>
      <c r="I37" s="101"/>
      <c r="J37" s="166"/>
      <c r="K37" s="101"/>
      <c r="L37" s="166"/>
      <c r="M37" s="62"/>
      <c r="N37" s="62"/>
    </row>
    <row r="38" spans="1:14" ht="15" customHeight="1" thickBot="1" thickTop="1">
      <c r="A38" s="24" t="e">
        <f>IF(#REF!="","",#REF!)</f>
        <v>#REF!</v>
      </c>
      <c r="B38" s="49"/>
      <c r="C38" s="7" t="s">
        <v>0</v>
      </c>
      <c r="D38" s="7"/>
      <c r="E38" s="39" t="s">
        <v>42</v>
      </c>
      <c r="F38" s="32"/>
      <c r="G38" s="32"/>
      <c r="H38" s="32"/>
      <c r="I38" s="103">
        <v>2.329</v>
      </c>
      <c r="J38" s="165"/>
      <c r="K38" s="103">
        <v>2.11</v>
      </c>
      <c r="L38" s="165"/>
      <c r="M38" s="64"/>
      <c r="N38" s="64"/>
    </row>
    <row r="39" spans="1:14" ht="15" customHeight="1" thickBot="1" thickTop="1">
      <c r="A39" s="24" t="e">
        <f>IF(#REF!="","",#REF!)</f>
        <v>#REF!</v>
      </c>
      <c r="B39" s="49">
        <v>1</v>
      </c>
      <c r="C39" s="7" t="s">
        <v>0</v>
      </c>
      <c r="D39" s="7"/>
      <c r="E39" s="40" t="s">
        <v>43</v>
      </c>
      <c r="F39" s="14"/>
      <c r="G39" s="14"/>
      <c r="H39" s="14"/>
      <c r="I39" s="99">
        <f>SUM(I34:I38)</f>
        <v>130.01199999999997</v>
      </c>
      <c r="J39" s="150">
        <f>SUM(J34:J38)</f>
        <v>0</v>
      </c>
      <c r="K39" s="99">
        <f>SUM(K34:K38)</f>
        <v>129.662</v>
      </c>
      <c r="L39" s="124" t="s">
        <v>23</v>
      </c>
      <c r="M39" s="67"/>
      <c r="N39" s="67"/>
    </row>
    <row r="40" spans="1:14" ht="15" customHeight="1" thickBot="1" thickTop="1">
      <c r="A40" s="24" t="e">
        <f>IF(#REF!="","",#REF!)</f>
        <v>#REF!</v>
      </c>
      <c r="B40" s="49"/>
      <c r="C40" s="7" t="s">
        <v>0</v>
      </c>
      <c r="D40" s="7"/>
      <c r="E40" s="38" t="s">
        <v>44</v>
      </c>
      <c r="F40" s="3"/>
      <c r="G40" s="3"/>
      <c r="H40" s="3"/>
      <c r="I40" s="101">
        <v>0.678</v>
      </c>
      <c r="J40" s="166"/>
      <c r="K40" s="101">
        <v>0.683</v>
      </c>
      <c r="L40" s="166"/>
      <c r="M40" s="62"/>
      <c r="N40" s="62"/>
    </row>
    <row r="41" spans="1:14" ht="15" customHeight="1" thickBot="1" thickTop="1">
      <c r="A41" s="24" t="e">
        <f>IF(#REF!="","",#REF!)</f>
        <v>#REF!</v>
      </c>
      <c r="B41" s="49"/>
      <c r="C41" s="7" t="s">
        <v>0</v>
      </c>
      <c r="D41" s="7"/>
      <c r="E41" s="38" t="s">
        <v>45</v>
      </c>
      <c r="F41" s="3"/>
      <c r="G41" s="3"/>
      <c r="H41" s="3"/>
      <c r="I41" s="101"/>
      <c r="J41" s="166"/>
      <c r="K41" s="101">
        <v>0.083</v>
      </c>
      <c r="L41" s="166"/>
      <c r="M41" s="62"/>
      <c r="N41" s="62"/>
    </row>
    <row r="42" spans="1:14" ht="15" customHeight="1" thickBot="1" thickTop="1">
      <c r="A42" s="24" t="e">
        <f>IF(#REF!="","",#REF!)</f>
        <v>#REF!</v>
      </c>
      <c r="B42" s="49"/>
      <c r="C42" s="7" t="s">
        <v>0</v>
      </c>
      <c r="D42" s="7"/>
      <c r="E42" s="38" t="s">
        <v>46</v>
      </c>
      <c r="F42" s="3"/>
      <c r="G42" s="3"/>
      <c r="H42" s="3"/>
      <c r="I42" s="101">
        <v>7.548</v>
      </c>
      <c r="J42" s="166"/>
      <c r="K42" s="101">
        <v>6.016</v>
      </c>
      <c r="L42" s="166"/>
      <c r="M42" s="62"/>
      <c r="N42" s="62"/>
    </row>
    <row r="43" spans="1:14" ht="15" customHeight="1" thickBot="1" thickTop="1">
      <c r="A43" s="24" t="e">
        <f>IF(#REF!="","",#REF!)</f>
        <v>#REF!</v>
      </c>
      <c r="B43" s="49"/>
      <c r="C43" s="7" t="s">
        <v>0</v>
      </c>
      <c r="D43" s="7"/>
      <c r="E43" s="38" t="s">
        <v>47</v>
      </c>
      <c r="F43" s="3"/>
      <c r="G43" s="3"/>
      <c r="H43" s="3"/>
      <c r="I43" s="101">
        <v>12.983</v>
      </c>
      <c r="J43" s="166"/>
      <c r="K43" s="101">
        <v>10.482</v>
      </c>
      <c r="L43" s="166"/>
      <c r="M43" s="62"/>
      <c r="N43" s="62"/>
    </row>
    <row r="44" spans="1:14" ht="15" customHeight="1" thickBot="1" thickTop="1">
      <c r="A44" s="24" t="e">
        <f>IF(#REF!="","",#REF!)</f>
        <v>#REF!</v>
      </c>
      <c r="B44" s="49"/>
      <c r="C44" s="7" t="s">
        <v>0</v>
      </c>
      <c r="D44" s="7"/>
      <c r="E44" s="39" t="s">
        <v>48</v>
      </c>
      <c r="F44" s="32"/>
      <c r="G44" s="32"/>
      <c r="H44" s="32"/>
      <c r="I44" s="103"/>
      <c r="J44" s="165"/>
      <c r="K44" s="103"/>
      <c r="L44" s="165"/>
      <c r="M44" s="64"/>
      <c r="N44" s="64"/>
    </row>
    <row r="45" spans="1:14" ht="15" customHeight="1" thickBot="1" thickTop="1">
      <c r="A45" s="24" t="e">
        <f>IF(#REF!="","",#REF!)</f>
        <v>#REF!</v>
      </c>
      <c r="B45" s="49">
        <v>1</v>
      </c>
      <c r="C45" s="7" t="s">
        <v>0</v>
      </c>
      <c r="D45" s="7"/>
      <c r="E45" s="41" t="s">
        <v>49</v>
      </c>
      <c r="F45" s="29"/>
      <c r="G45" s="29"/>
      <c r="H45" s="29"/>
      <c r="I45" s="109">
        <f>SUM(I40:I44)</f>
        <v>21.209000000000003</v>
      </c>
      <c r="J45" s="151">
        <f>SUM(J40:J44)</f>
        <v>0</v>
      </c>
      <c r="K45" s="109">
        <f>SUM(K40:K44)</f>
        <v>17.264</v>
      </c>
      <c r="L45" s="138" t="s">
        <v>23</v>
      </c>
      <c r="M45" s="97"/>
      <c r="N45" s="97"/>
    </row>
    <row r="46" spans="1:14" ht="15" customHeight="1" thickBot="1" thickTop="1">
      <c r="A46" s="24" t="e">
        <f>IF(#REF!="","",#REF!)</f>
        <v>#REF!</v>
      </c>
      <c r="B46" s="49">
        <v>1</v>
      </c>
      <c r="C46" s="7" t="s">
        <v>0</v>
      </c>
      <c r="D46" s="7"/>
      <c r="E46" s="40" t="s">
        <v>50</v>
      </c>
      <c r="F46" s="13"/>
      <c r="G46" s="13"/>
      <c r="H46" s="13"/>
      <c r="I46" s="99">
        <f>I45+I39</f>
        <v>151.22099999999998</v>
      </c>
      <c r="J46" s="150">
        <f>J45+J39</f>
        <v>0</v>
      </c>
      <c r="K46" s="99">
        <f>K39+K45</f>
        <v>146.92600000000002</v>
      </c>
      <c r="L46" s="124" t="s">
        <v>23</v>
      </c>
      <c r="M46" s="67"/>
      <c r="N46" s="67"/>
    </row>
    <row r="47" spans="1:14" ht="15" customHeight="1" thickBot="1" thickTop="1">
      <c r="A47" s="24" t="e">
        <f>IF(#REF!="","",#REF!)</f>
        <v>#REF!</v>
      </c>
      <c r="B47" s="49"/>
      <c r="C47" s="7" t="s">
        <v>0</v>
      </c>
      <c r="D47" s="7"/>
      <c r="E47" s="38" t="s">
        <v>51</v>
      </c>
      <c r="F47" s="3"/>
      <c r="G47" s="3"/>
      <c r="H47" s="3"/>
      <c r="I47" s="101">
        <v>47.202999999999996</v>
      </c>
      <c r="J47" s="166"/>
      <c r="K47" s="101">
        <v>45.256</v>
      </c>
      <c r="L47" s="166"/>
      <c r="M47" s="62"/>
      <c r="N47" s="62"/>
    </row>
    <row r="48" spans="1:14" ht="15" customHeight="1" thickBot="1" thickTop="1">
      <c r="A48" s="24" t="e">
        <f>IF(#REF!="","",#REF!)</f>
        <v>#REF!</v>
      </c>
      <c r="B48" s="49"/>
      <c r="C48" s="7" t="s">
        <v>0</v>
      </c>
      <c r="D48" s="7"/>
      <c r="E48" s="38" t="s">
        <v>106</v>
      </c>
      <c r="F48" s="3"/>
      <c r="G48" s="3"/>
      <c r="H48" s="3"/>
      <c r="I48" s="101">
        <v>1.178</v>
      </c>
      <c r="J48" s="166"/>
      <c r="K48" s="101"/>
      <c r="L48" s="166"/>
      <c r="M48" s="62"/>
      <c r="N48" s="62"/>
    </row>
    <row r="49" spans="1:14" ht="15" customHeight="1" thickBot="1" thickTop="1">
      <c r="A49" s="24" t="e">
        <f>IF(#REF!="","",#REF!)</f>
        <v>#REF!</v>
      </c>
      <c r="B49" s="49"/>
      <c r="C49" s="7" t="s">
        <v>0</v>
      </c>
      <c r="D49" s="7"/>
      <c r="E49" s="38" t="s">
        <v>52</v>
      </c>
      <c r="F49" s="3"/>
      <c r="G49" s="3"/>
      <c r="H49" s="3"/>
      <c r="I49" s="101">
        <v>0.091</v>
      </c>
      <c r="J49" s="166"/>
      <c r="K49" s="101">
        <v>0.034</v>
      </c>
      <c r="L49" s="166"/>
      <c r="M49" s="62"/>
      <c r="N49" s="62"/>
    </row>
    <row r="50" spans="1:14" ht="15" customHeight="1" thickBot="1" thickTop="1">
      <c r="A50" s="24" t="e">
        <f>IF(#REF!="","",#REF!)</f>
        <v>#REF!</v>
      </c>
      <c r="B50" s="49"/>
      <c r="C50" s="7" t="s">
        <v>0</v>
      </c>
      <c r="D50" s="7"/>
      <c r="E50" s="38" t="s">
        <v>53</v>
      </c>
      <c r="F50" s="3"/>
      <c r="G50" s="3"/>
      <c r="H50" s="3"/>
      <c r="I50" s="101">
        <v>0.469</v>
      </c>
      <c r="J50" s="166"/>
      <c r="K50" s="101">
        <v>0.414</v>
      </c>
      <c r="L50" s="166"/>
      <c r="M50" s="62"/>
      <c r="N50" s="62"/>
    </row>
    <row r="51" spans="1:14" ht="15" customHeight="1" thickBot="1" thickTop="1">
      <c r="A51" s="24" t="e">
        <f>IF(#REF!="","",#REF!)</f>
        <v>#REF!</v>
      </c>
      <c r="B51" s="49"/>
      <c r="C51" s="7" t="s">
        <v>0</v>
      </c>
      <c r="D51" s="7"/>
      <c r="E51" s="38" t="s">
        <v>54</v>
      </c>
      <c r="F51" s="3"/>
      <c r="G51" s="3"/>
      <c r="H51" s="3"/>
      <c r="I51" s="101">
        <v>46.266999999999996</v>
      </c>
      <c r="J51" s="166"/>
      <c r="K51" s="101">
        <v>46.111000000000004</v>
      </c>
      <c r="L51" s="166"/>
      <c r="M51" s="62"/>
      <c r="N51" s="62"/>
    </row>
    <row r="52" spans="1:14" ht="15" customHeight="1" thickBot="1" thickTop="1">
      <c r="A52" s="24" t="e">
        <f>IF(#REF!="","",#REF!)</f>
        <v>#REF!</v>
      </c>
      <c r="B52" s="49"/>
      <c r="C52" s="7" t="s">
        <v>0</v>
      </c>
      <c r="D52" s="7"/>
      <c r="E52" s="38" t="s">
        <v>55</v>
      </c>
      <c r="F52" s="3"/>
      <c r="G52" s="3"/>
      <c r="H52" s="3"/>
      <c r="I52" s="101">
        <v>56.013</v>
      </c>
      <c r="J52" s="166"/>
      <c r="K52" s="101">
        <v>55.111000000000004</v>
      </c>
      <c r="L52" s="166"/>
      <c r="M52" s="62"/>
      <c r="N52" s="62"/>
    </row>
    <row r="53" spans="1:14" ht="15" customHeight="1" thickBot="1" thickTop="1">
      <c r="A53" s="24" t="e">
        <f>IF(#REF!="","",#REF!)</f>
        <v>#REF!</v>
      </c>
      <c r="B53" s="49"/>
      <c r="C53" s="7" t="s">
        <v>0</v>
      </c>
      <c r="D53" s="7"/>
      <c r="E53" s="38" t="s">
        <v>99</v>
      </c>
      <c r="F53" s="3"/>
      <c r="G53" s="3"/>
      <c r="H53" s="3"/>
      <c r="I53" s="101"/>
      <c r="J53" s="166"/>
      <c r="K53" s="101"/>
      <c r="L53" s="166"/>
      <c r="M53" s="62"/>
      <c r="N53" s="62"/>
    </row>
    <row r="54" spans="1:14" ht="15" customHeight="1" thickBot="1" thickTop="1">
      <c r="A54" s="24" t="e">
        <f>IF(#REF!="","",#REF!)</f>
        <v>#REF!</v>
      </c>
      <c r="B54" s="49"/>
      <c r="C54" s="7" t="s">
        <v>0</v>
      </c>
      <c r="D54" s="7"/>
      <c r="E54" s="39" t="s">
        <v>56</v>
      </c>
      <c r="F54" s="32"/>
      <c r="G54" s="32"/>
      <c r="H54" s="32"/>
      <c r="I54" s="103"/>
      <c r="J54" s="165"/>
      <c r="K54" s="103"/>
      <c r="L54" s="165"/>
      <c r="M54" s="64"/>
      <c r="N54" s="64"/>
    </row>
    <row r="55" spans="1:14" ht="15" customHeight="1" thickBot="1" thickTop="1">
      <c r="A55" s="24" t="e">
        <f>IF(#REF!="","",#REF!)</f>
        <v>#REF!</v>
      </c>
      <c r="B55" s="49">
        <v>1</v>
      </c>
      <c r="C55" s="8" t="s">
        <v>0</v>
      </c>
      <c r="D55" s="8"/>
      <c r="E55" s="40" t="s">
        <v>57</v>
      </c>
      <c r="F55" s="13"/>
      <c r="G55" s="13"/>
      <c r="H55" s="13"/>
      <c r="I55" s="99">
        <f>SUM(I47:I54)</f>
        <v>151.221</v>
      </c>
      <c r="J55" s="150">
        <f>SUM(J47:J54)</f>
        <v>0</v>
      </c>
      <c r="K55" s="99">
        <f>SUM(K47:K54)</f>
        <v>146.926</v>
      </c>
      <c r="L55" s="124" t="s">
        <v>23</v>
      </c>
      <c r="M55" s="67"/>
      <c r="N55" s="67"/>
    </row>
    <row r="56" spans="1:14" ht="15" customHeight="1" thickBot="1" thickTop="1">
      <c r="A56" s="24" t="e">
        <f>IF(#REF!="","",#REF!)</f>
        <v>#REF!</v>
      </c>
      <c r="B56" t="s">
        <v>0</v>
      </c>
      <c r="C56" s="7" t="s">
        <v>0</v>
      </c>
      <c r="D56" s="7"/>
      <c r="E56" s="13"/>
      <c r="F56" s="13"/>
      <c r="G56" s="13"/>
      <c r="H56" s="13"/>
      <c r="I56" s="62"/>
      <c r="J56" s="62"/>
      <c r="K56" s="62"/>
      <c r="L56" s="62"/>
      <c r="M56" s="62"/>
      <c r="N56" s="62"/>
    </row>
    <row r="57" spans="1:14" ht="12.75" customHeight="1" thickTop="1">
      <c r="A57" s="21" t="e">
        <f>IF(#REF!="","",#REF!)</f>
        <v>#REF!</v>
      </c>
      <c r="B57" t="s">
        <v>0</v>
      </c>
      <c r="C57" s="6" t="s">
        <v>0</v>
      </c>
      <c r="D57" s="6"/>
      <c r="E57" s="81"/>
      <c r="F57" s="70"/>
      <c r="G57" s="72"/>
      <c r="H57" s="72"/>
      <c r="I57" s="73">
        <f aca="true" t="shared" si="1" ref="I57:N57">I$3</f>
        <v>2012</v>
      </c>
      <c r="J57" s="73">
        <f t="shared" si="1"/>
        <v>2011</v>
      </c>
      <c r="K57" s="73">
        <f t="shared" si="1"/>
        <v>2011</v>
      </c>
      <c r="L57" s="73">
        <f t="shared" si="1"/>
        <v>2010</v>
      </c>
      <c r="M57" s="73">
        <f t="shared" si="1"/>
        <v>2009</v>
      </c>
      <c r="N57" s="73">
        <f t="shared" si="1"/>
        <v>2008</v>
      </c>
    </row>
    <row r="58" spans="1:14" ht="12.75" customHeight="1">
      <c r="A58" s="21" t="e">
        <f>IF(#REF!="","",#REF!)</f>
        <v>#REF!</v>
      </c>
      <c r="B58" t="s">
        <v>0</v>
      </c>
      <c r="C58" s="6"/>
      <c r="D58" s="6"/>
      <c r="E58" s="74"/>
      <c r="F58" s="74"/>
      <c r="G58" s="72"/>
      <c r="H58" s="72"/>
      <c r="I58" s="93" t="str">
        <f>I$4</f>
        <v>Q1</v>
      </c>
      <c r="J58" s="93" t="str">
        <f>J$4</f>
        <v>Q1</v>
      </c>
      <c r="K58" s="93">
        <f>IF(K$4="","",K$4)</f>
      </c>
      <c r="L58" s="93"/>
      <c r="M58" s="93"/>
      <c r="N58" s="93"/>
    </row>
    <row r="59" spans="1:14" s="27" customFormat="1" ht="15" customHeight="1" thickBot="1">
      <c r="A59" s="25" t="e">
        <f>IF(#REF!="","",#REF!)</f>
        <v>#REF!</v>
      </c>
      <c r="B59" t="s">
        <v>0</v>
      </c>
      <c r="C59" s="26"/>
      <c r="D59" s="26"/>
      <c r="E59" s="81" t="s">
        <v>103</v>
      </c>
      <c r="F59" s="80"/>
      <c r="G59" s="75"/>
      <c r="H59" s="75"/>
      <c r="I59" s="94"/>
      <c r="J59" s="94"/>
      <c r="K59" s="94"/>
      <c r="L59" s="94"/>
      <c r="M59" s="94">
        <f>IF(M$5=0,"",M$5)</f>
      </c>
      <c r="N59" s="94"/>
    </row>
    <row r="60" spans="1:14" ht="1.5" customHeight="1" thickBot="1" thickTop="1">
      <c r="A60" s="24" t="e">
        <f>IF(#REF!="","",#REF!)</f>
        <v>#REF!</v>
      </c>
      <c r="B60" t="s">
        <v>0</v>
      </c>
      <c r="I60" s="95"/>
      <c r="J60" s="95"/>
      <c r="K60" s="48"/>
      <c r="L60" s="48"/>
      <c r="M60" s="48"/>
      <c r="N60" s="48"/>
    </row>
    <row r="61" spans="1:14" ht="24.75" customHeight="1" thickBot="1" thickTop="1">
      <c r="A61" s="24" t="e">
        <f>IF(#REF!="","",#REF!)</f>
        <v>#REF!</v>
      </c>
      <c r="B61" t="s">
        <v>0</v>
      </c>
      <c r="C61" s="9" t="s">
        <v>0</v>
      </c>
      <c r="D61" s="9"/>
      <c r="E61" s="210" t="s">
        <v>58</v>
      </c>
      <c r="F61" s="210"/>
      <c r="G61" s="12"/>
      <c r="H61" s="12"/>
      <c r="I61" s="105">
        <v>4.534000000000001</v>
      </c>
      <c r="J61" s="164"/>
      <c r="K61" s="87"/>
      <c r="L61" s="164"/>
      <c r="M61" s="65"/>
      <c r="N61" s="65"/>
    </row>
    <row r="62" spans="1:14" ht="15" customHeight="1" thickBot="1" thickTop="1">
      <c r="A62" s="24" t="e">
        <f>IF(#REF!="","",#REF!)</f>
        <v>#REF!</v>
      </c>
      <c r="B62" t="s">
        <v>0</v>
      </c>
      <c r="C62" s="7" t="s">
        <v>0</v>
      </c>
      <c r="D62" s="7"/>
      <c r="E62" s="209" t="s">
        <v>59</v>
      </c>
      <c r="F62" s="209"/>
      <c r="G62" s="33"/>
      <c r="H62" s="33"/>
      <c r="I62" s="103">
        <v>-1.0739999999999998</v>
      </c>
      <c r="J62" s="165"/>
      <c r="K62" s="88"/>
      <c r="L62" s="165"/>
      <c r="M62" s="64"/>
      <c r="N62" s="64"/>
    </row>
    <row r="63" spans="1:14" ht="16.5" customHeight="1" thickBot="1" thickTop="1">
      <c r="A63" s="24" t="e">
        <f>IF(#REF!="","",#REF!)</f>
        <v>#REF!</v>
      </c>
      <c r="B63" t="s">
        <v>0</v>
      </c>
      <c r="C63" s="7" t="s">
        <v>0</v>
      </c>
      <c r="D63" s="7"/>
      <c r="E63" s="213" t="s">
        <v>60</v>
      </c>
      <c r="F63" s="213"/>
      <c r="G63" s="35"/>
      <c r="H63" s="35"/>
      <c r="I63" s="186">
        <f>SUM(I61:I62)</f>
        <v>3.460000000000001</v>
      </c>
      <c r="J63" s="156" t="s">
        <v>23</v>
      </c>
      <c r="K63" s="90" t="s">
        <v>23</v>
      </c>
      <c r="L63" s="124" t="s">
        <v>23</v>
      </c>
      <c r="M63" s="67"/>
      <c r="N63" s="67"/>
    </row>
    <row r="64" spans="1:14" ht="15" customHeight="1" thickBot="1" thickTop="1">
      <c r="A64" s="24" t="e">
        <f>IF(#REF!="","",#REF!)</f>
        <v>#REF!</v>
      </c>
      <c r="B64" t="s">
        <v>0</v>
      </c>
      <c r="C64" s="7" t="s">
        <v>0</v>
      </c>
      <c r="D64" s="7"/>
      <c r="E64" s="210" t="s">
        <v>61</v>
      </c>
      <c r="F64" s="210"/>
      <c r="G64" s="3"/>
      <c r="H64" s="3"/>
      <c r="I64" s="101">
        <v>-0.914</v>
      </c>
      <c r="J64" s="166"/>
      <c r="K64" s="89"/>
      <c r="L64" s="166"/>
      <c r="M64" s="62"/>
      <c r="N64" s="62"/>
    </row>
    <row r="65" spans="1:14" ht="15" customHeight="1" thickBot="1" thickTop="1">
      <c r="A65" s="24" t="e">
        <f>IF(#REF!="","",#REF!)</f>
        <v>#REF!</v>
      </c>
      <c r="B65" t="s">
        <v>0</v>
      </c>
      <c r="C65" s="7" t="s">
        <v>0</v>
      </c>
      <c r="D65" s="7"/>
      <c r="E65" s="209" t="s">
        <v>100</v>
      </c>
      <c r="F65" s="209"/>
      <c r="G65" s="32"/>
      <c r="H65" s="32"/>
      <c r="I65" s="103">
        <v>0.011</v>
      </c>
      <c r="J65" s="165"/>
      <c r="K65" s="88"/>
      <c r="L65" s="165"/>
      <c r="M65" s="64"/>
      <c r="N65" s="64"/>
    </row>
    <row r="66" spans="1:14" s="53" customFormat="1" ht="16.5" customHeight="1" thickBot="1" thickTop="1">
      <c r="A66" s="56" t="e">
        <f>IF(#REF!="","",#REF!)</f>
        <v>#REF!</v>
      </c>
      <c r="B66" s="49" t="s">
        <v>0</v>
      </c>
      <c r="C66" s="9" t="s">
        <v>0</v>
      </c>
      <c r="D66" s="9"/>
      <c r="E66" s="154" t="s">
        <v>62</v>
      </c>
      <c r="F66" s="154"/>
      <c r="G66" s="36"/>
      <c r="H66" s="36"/>
      <c r="I66" s="186">
        <f>SUM(I63:I65)</f>
        <v>2.557000000000001</v>
      </c>
      <c r="J66" s="156" t="s">
        <v>23</v>
      </c>
      <c r="K66" s="90" t="s">
        <v>23</v>
      </c>
      <c r="L66" s="124" t="s">
        <v>23</v>
      </c>
      <c r="M66" s="67"/>
      <c r="N66" s="67"/>
    </row>
    <row r="67" spans="1:14" ht="15" customHeight="1" thickBot="1" thickTop="1">
      <c r="A67" s="24" t="e">
        <f>IF(#REF!="","",#REF!)</f>
        <v>#REF!</v>
      </c>
      <c r="B67" t="s">
        <v>0</v>
      </c>
      <c r="C67" s="7" t="s">
        <v>0</v>
      </c>
      <c r="D67" s="7"/>
      <c r="E67" s="209" t="s">
        <v>63</v>
      </c>
      <c r="F67" s="209"/>
      <c r="G67" s="37"/>
      <c r="H67" s="37"/>
      <c r="I67" s="103"/>
      <c r="J67" s="165"/>
      <c r="K67" s="88"/>
      <c r="L67" s="165"/>
      <c r="M67" s="64"/>
      <c r="N67" s="64"/>
    </row>
    <row r="68" spans="1:14" ht="16.5" customHeight="1" thickBot="1" thickTop="1">
      <c r="A68" s="24" t="e">
        <f>IF(#REF!="","",#REF!)</f>
        <v>#REF!</v>
      </c>
      <c r="B68" t="s">
        <v>0</v>
      </c>
      <c r="C68" s="8" t="s">
        <v>0</v>
      </c>
      <c r="D68" s="8"/>
      <c r="E68" s="213" t="s">
        <v>64</v>
      </c>
      <c r="F68" s="213"/>
      <c r="G68" s="13"/>
      <c r="H68" s="13"/>
      <c r="I68" s="186">
        <f>SUM(I66:I67)</f>
        <v>2.557000000000001</v>
      </c>
      <c r="J68" s="156" t="s">
        <v>23</v>
      </c>
      <c r="K68" s="90" t="s">
        <v>23</v>
      </c>
      <c r="L68" s="124" t="s">
        <v>23</v>
      </c>
      <c r="M68" s="67"/>
      <c r="N68" s="67"/>
    </row>
    <row r="69" spans="1:14" ht="15" customHeight="1" thickBot="1" thickTop="1">
      <c r="A69" s="24" t="e">
        <f>IF(#REF!="","",#REF!)</f>
        <v>#REF!</v>
      </c>
      <c r="B69" t="s">
        <v>0</v>
      </c>
      <c r="C69" s="7" t="s">
        <v>0</v>
      </c>
      <c r="D69" s="7"/>
      <c r="E69" s="210" t="s">
        <v>65</v>
      </c>
      <c r="F69" s="210"/>
      <c r="G69" s="3"/>
      <c r="H69" s="3"/>
      <c r="I69" s="101">
        <v>-0.036</v>
      </c>
      <c r="J69" s="166"/>
      <c r="K69" s="89"/>
      <c r="L69" s="166"/>
      <c r="M69" s="62"/>
      <c r="N69" s="62"/>
    </row>
    <row r="70" spans="1:14" ht="15" customHeight="1" thickBot="1" thickTop="1">
      <c r="A70" s="24" t="e">
        <f>IF(#REF!="","",#REF!)</f>
        <v>#REF!</v>
      </c>
      <c r="B70" t="s">
        <v>0</v>
      </c>
      <c r="C70" s="7" t="s">
        <v>0</v>
      </c>
      <c r="D70" s="7"/>
      <c r="E70" s="210" t="s">
        <v>66</v>
      </c>
      <c r="F70" s="210"/>
      <c r="G70" s="3"/>
      <c r="H70" s="3"/>
      <c r="I70" s="101"/>
      <c r="J70" s="166"/>
      <c r="K70" s="89"/>
      <c r="L70" s="166"/>
      <c r="M70" s="62"/>
      <c r="N70" s="62"/>
    </row>
    <row r="71" spans="1:14" ht="15" customHeight="1" thickBot="1" thickTop="1">
      <c r="A71" s="24" t="e">
        <f>IF(#REF!="","",#REF!)</f>
        <v>#REF!</v>
      </c>
      <c r="B71" t="s">
        <v>0</v>
      </c>
      <c r="C71" s="7" t="s">
        <v>0</v>
      </c>
      <c r="D71" s="7"/>
      <c r="E71" s="210" t="s">
        <v>67</v>
      </c>
      <c r="F71" s="210"/>
      <c r="G71" s="3"/>
      <c r="H71" s="3"/>
      <c r="I71" s="101"/>
      <c r="J71" s="166"/>
      <c r="K71" s="89"/>
      <c r="L71" s="166"/>
      <c r="M71" s="62"/>
      <c r="N71" s="62"/>
    </row>
    <row r="72" spans="1:14" ht="15" customHeight="1" thickBot="1" thickTop="1">
      <c r="A72" s="24" t="e">
        <f>IF(#REF!="","",#REF!)</f>
        <v>#REF!</v>
      </c>
      <c r="B72" t="s">
        <v>0</v>
      </c>
      <c r="C72" s="7" t="s">
        <v>0</v>
      </c>
      <c r="D72" s="7"/>
      <c r="E72" s="209" t="s">
        <v>68</v>
      </c>
      <c r="F72" s="209"/>
      <c r="G72" s="32"/>
      <c r="H72" s="32"/>
      <c r="I72" s="103">
        <v>-0.02</v>
      </c>
      <c r="J72" s="165"/>
      <c r="K72" s="88"/>
      <c r="L72" s="165"/>
      <c r="M72" s="64"/>
      <c r="N72" s="64"/>
    </row>
    <row r="73" spans="3:14" ht="16.5" customHeight="1" thickTop="1">
      <c r="C73" s="7" t="s">
        <v>0</v>
      </c>
      <c r="D73" s="7"/>
      <c r="E73" s="43" t="s">
        <v>69</v>
      </c>
      <c r="F73" s="43"/>
      <c r="G73" s="30"/>
      <c r="H73" s="30"/>
      <c r="I73" s="103">
        <f>SUM(I69:I72)</f>
        <v>-0.055999999999999994</v>
      </c>
      <c r="J73" s="165" t="s">
        <v>23</v>
      </c>
      <c r="K73" s="91" t="s">
        <v>23</v>
      </c>
      <c r="L73" s="168" t="s">
        <v>23</v>
      </c>
      <c r="M73" s="66"/>
      <c r="N73" s="66"/>
    </row>
    <row r="74" spans="3:14" ht="16.5" customHeight="1">
      <c r="C74" s="7" t="s">
        <v>0</v>
      </c>
      <c r="D74" s="7"/>
      <c r="E74" s="213" t="s">
        <v>70</v>
      </c>
      <c r="F74" s="213"/>
      <c r="G74" s="13"/>
      <c r="H74" s="13"/>
      <c r="I74" s="186">
        <f>SUM(I73+I68)</f>
        <v>2.501000000000001</v>
      </c>
      <c r="J74" s="156" t="s">
        <v>23</v>
      </c>
      <c r="K74" s="90" t="s">
        <v>23</v>
      </c>
      <c r="L74" s="124" t="s">
        <v>23</v>
      </c>
      <c r="M74" s="67"/>
      <c r="N74" s="67"/>
    </row>
    <row r="75" spans="3:14" ht="15" customHeight="1">
      <c r="C75" s="7" t="s">
        <v>0</v>
      </c>
      <c r="D75" s="7"/>
      <c r="E75" s="13"/>
      <c r="F75" s="13"/>
      <c r="G75" s="13"/>
      <c r="H75" s="13"/>
      <c r="I75" s="63"/>
      <c r="J75" s="63"/>
      <c r="K75" s="62"/>
      <c r="L75" s="62"/>
      <c r="M75" s="62"/>
      <c r="N75" s="62"/>
    </row>
    <row r="76" spans="1:14" ht="12.75" customHeight="1">
      <c r="A76" s="21"/>
      <c r="C76" s="6" t="s">
        <v>0</v>
      </c>
      <c r="D76" s="6"/>
      <c r="E76" s="81"/>
      <c r="F76" s="70"/>
      <c r="G76" s="72"/>
      <c r="H76" s="72"/>
      <c r="I76" s="73">
        <f aca="true" t="shared" si="2" ref="I76:N76">I$3</f>
        <v>2012</v>
      </c>
      <c r="J76" s="73">
        <f t="shared" si="2"/>
        <v>2011</v>
      </c>
      <c r="K76" s="73">
        <f t="shared" si="2"/>
        <v>2011</v>
      </c>
      <c r="L76" s="73">
        <f t="shared" si="2"/>
        <v>2010</v>
      </c>
      <c r="M76" s="73">
        <f t="shared" si="2"/>
        <v>2009</v>
      </c>
      <c r="N76" s="73">
        <f t="shared" si="2"/>
        <v>2008</v>
      </c>
    </row>
    <row r="77" spans="1:14" ht="12.75" customHeight="1">
      <c r="A77" s="21"/>
      <c r="C77" s="6"/>
      <c r="D77" s="6"/>
      <c r="E77" s="74"/>
      <c r="F77" s="74"/>
      <c r="G77" s="72"/>
      <c r="H77" s="72"/>
      <c r="I77" s="73" t="str">
        <f>I$4</f>
        <v>Q1</v>
      </c>
      <c r="J77" s="73" t="str">
        <f>J$4</f>
        <v>Q1</v>
      </c>
      <c r="K77" s="73">
        <f>IF(K$4="","",K$4)</f>
      </c>
      <c r="L77" s="73"/>
      <c r="M77" s="73"/>
      <c r="N77" s="73"/>
    </row>
    <row r="78" spans="2:14" s="27" customFormat="1" ht="15" customHeight="1">
      <c r="B78"/>
      <c r="C78" s="26"/>
      <c r="D78" s="26"/>
      <c r="E78" s="81" t="s">
        <v>71</v>
      </c>
      <c r="F78" s="80"/>
      <c r="G78" s="75"/>
      <c r="H78" s="75"/>
      <c r="I78" s="77"/>
      <c r="J78" s="77"/>
      <c r="K78" s="77"/>
      <c r="L78" s="77"/>
      <c r="M78" s="77"/>
      <c r="N78" s="77"/>
    </row>
    <row r="79" ht="1.5" customHeight="1"/>
    <row r="80" spans="3:14" ht="15" customHeight="1">
      <c r="C80" s="7" t="s">
        <v>0</v>
      </c>
      <c r="D80" s="7"/>
      <c r="E80" s="210" t="s">
        <v>72</v>
      </c>
      <c r="F80" s="210"/>
      <c r="G80" s="10"/>
      <c r="H80" s="10"/>
      <c r="I80" s="82">
        <f>IF(I7=0,"",IF(I14=0,"",(I14/I7))*100)</f>
        <v>15.925867755614886</v>
      </c>
      <c r="J80" s="123">
        <f>IF(J7=0,"",IF(J14=0,"",(J14/J7))*100)</f>
        <v>12.191780821917817</v>
      </c>
      <c r="K80" s="120">
        <f>IF(K14=0,"-",IF(K7=0,"-",K14/K7))*100</f>
        <v>9.691634933728059</v>
      </c>
      <c r="L80" s="174">
        <f>IF(L14=0,"-",IF(L7=0,"-",L14/L7))*100</f>
        <v>10.240005416201218</v>
      </c>
      <c r="M80" s="68"/>
      <c r="N80" s="68"/>
    </row>
    <row r="81" spans="3:15" ht="15" customHeight="1">
      <c r="C81" s="7" t="s">
        <v>0</v>
      </c>
      <c r="D81" s="7"/>
      <c r="E81" s="210" t="s">
        <v>73</v>
      </c>
      <c r="F81" s="210"/>
      <c r="G81" s="10"/>
      <c r="H81" s="10"/>
      <c r="I81" s="82">
        <f>IF(I20=0,"-",IF(I7=0,"-",I20/I7)*100)</f>
        <v>10.318831474791892</v>
      </c>
      <c r="J81" s="123">
        <f>IF(J20=0,"-",IF(J7=0,"-",J20/J7)*100)</f>
        <v>6.105022831050238</v>
      </c>
      <c r="K81" s="82">
        <f>IF(K20=0,"-",IF(K7=0,"-",K20/K7)*100)</f>
        <v>2.6746064927287243</v>
      </c>
      <c r="L81" s="123">
        <f>IF(L20=0,"-",IF(L7=0,"-",L20/L7)*100)</f>
        <v>3.8353474831590053</v>
      </c>
      <c r="M81" s="68"/>
      <c r="N81" s="68"/>
      <c r="O81" s="17"/>
    </row>
    <row r="82" spans="3:15" ht="15" customHeight="1">
      <c r="C82" s="7" t="s">
        <v>0</v>
      </c>
      <c r="D82" s="7"/>
      <c r="E82" s="210" t="s">
        <v>74</v>
      </c>
      <c r="F82" s="210"/>
      <c r="G82" s="11"/>
      <c r="H82" s="11"/>
      <c r="I82" s="82" t="s">
        <v>23</v>
      </c>
      <c r="J82" s="123" t="s">
        <v>23</v>
      </c>
      <c r="K82" s="82" t="s">
        <v>23</v>
      </c>
      <c r="L82" s="123" t="s">
        <v>23</v>
      </c>
      <c r="M82" s="68"/>
      <c r="N82" s="68"/>
      <c r="O82" s="17"/>
    </row>
    <row r="83" spans="3:15" ht="15" customHeight="1">
      <c r="C83" s="7" t="s">
        <v>0</v>
      </c>
      <c r="D83" s="7"/>
      <c r="E83" s="210" t="s">
        <v>75</v>
      </c>
      <c r="F83" s="210"/>
      <c r="G83" s="11"/>
      <c r="H83" s="11"/>
      <c r="I83" s="82" t="s">
        <v>23</v>
      </c>
      <c r="J83" s="123" t="s">
        <v>23</v>
      </c>
      <c r="K83" s="82" t="s">
        <v>23</v>
      </c>
      <c r="L83" s="123" t="s">
        <v>23</v>
      </c>
      <c r="M83" s="69"/>
      <c r="N83" s="69"/>
      <c r="O83" s="17"/>
    </row>
    <row r="84" spans="3:15" ht="15" customHeight="1">
      <c r="C84" s="7" t="s">
        <v>0</v>
      </c>
      <c r="D84" s="7"/>
      <c r="E84" s="210" t="s">
        <v>76</v>
      </c>
      <c r="F84" s="210"/>
      <c r="G84" s="10"/>
      <c r="H84" s="10"/>
      <c r="I84" s="86">
        <f>IF(I47=0,"-",((I47+I48)/I55*100))</f>
        <v>31.993572321304576</v>
      </c>
      <c r="J84" s="125" t="str">
        <f>IF(J47=0,"-",((J47+J48)/J55*100))</f>
        <v>-</v>
      </c>
      <c r="K84" s="86">
        <f>IF(K47=0,"-",((K47+K48)/K55*100))</f>
        <v>30.801900276329587</v>
      </c>
      <c r="L84" s="125" t="s">
        <v>23</v>
      </c>
      <c r="M84" s="115"/>
      <c r="N84" s="115"/>
      <c r="O84" s="17"/>
    </row>
    <row r="85" spans="3:15" ht="15" customHeight="1">
      <c r="C85" s="7" t="s">
        <v>0</v>
      </c>
      <c r="D85" s="7"/>
      <c r="E85" s="210" t="s">
        <v>77</v>
      </c>
      <c r="F85" s="210"/>
      <c r="G85" s="10"/>
      <c r="H85" s="10"/>
      <c r="I85" s="83">
        <f>IF((I51+I49-I43-I41-I37)=0,"-",(I51+I49-I43-I41-I37))</f>
        <v>33.375</v>
      </c>
      <c r="J85" s="126" t="str">
        <f>IF((J51+J49-J43-J41-J37)=0,"-",(J51+J49-J43-J41-J37))</f>
        <v>-</v>
      </c>
      <c r="K85" s="83">
        <f>IF((K51+K49-K43-K41-K37)=0,"-",(K51+K49-K43-K41-K37))</f>
        <v>35.580000000000005</v>
      </c>
      <c r="L85" s="126" t="s">
        <v>23</v>
      </c>
      <c r="M85" s="1"/>
      <c r="N85" s="1"/>
      <c r="O85" s="17"/>
    </row>
    <row r="86" spans="3:14" ht="15" customHeight="1">
      <c r="C86" s="7" t="s">
        <v>0</v>
      </c>
      <c r="D86" s="7"/>
      <c r="E86" s="210" t="s">
        <v>78</v>
      </c>
      <c r="F86" s="210"/>
      <c r="G86" s="3"/>
      <c r="H86" s="3"/>
      <c r="I86" s="84">
        <f>IF((I47=0),"-",((I51+I49)/(I47+I48)))</f>
        <v>0.9581860647774953</v>
      </c>
      <c r="J86" s="127" t="str">
        <f>IF((J47=0),"-",((J51+J49)/(J47+J48)))</f>
        <v>-</v>
      </c>
      <c r="K86" s="84">
        <f>IF((K47=0),"-",((K51+K49)/(K47+K48)))</f>
        <v>1.0196438041364682</v>
      </c>
      <c r="L86" s="127" t="s">
        <v>23</v>
      </c>
      <c r="M86" s="2"/>
      <c r="N86" s="2"/>
    </row>
    <row r="87" spans="3:14" ht="15" customHeight="1">
      <c r="C87" s="7" t="s">
        <v>0</v>
      </c>
      <c r="D87" s="7"/>
      <c r="E87" s="209" t="s">
        <v>79</v>
      </c>
      <c r="F87" s="209"/>
      <c r="G87" s="32"/>
      <c r="H87" s="32"/>
      <c r="I87" s="85" t="s">
        <v>23</v>
      </c>
      <c r="J87" s="175" t="s">
        <v>23</v>
      </c>
      <c r="K87" s="85">
        <v>794</v>
      </c>
      <c r="L87" s="175">
        <v>620</v>
      </c>
      <c r="M87" s="28"/>
      <c r="N87" s="28"/>
    </row>
    <row r="88" spans="3:14" ht="15" customHeight="1">
      <c r="C88" s="3" t="s">
        <v>0</v>
      </c>
      <c r="D88" s="3"/>
      <c r="E88" s="145" t="s">
        <v>148</v>
      </c>
      <c r="F88" s="144"/>
      <c r="G88" s="144"/>
      <c r="H88" s="144"/>
      <c r="I88" s="144"/>
      <c r="J88" s="144"/>
      <c r="K88" s="144"/>
      <c r="L88" s="144"/>
      <c r="M88" s="144"/>
      <c r="N88" s="144"/>
    </row>
    <row r="89" spans="3:14" ht="15" customHeight="1">
      <c r="C89" s="3"/>
      <c r="D89" s="3"/>
      <c r="E89" s="145"/>
      <c r="F89" s="5"/>
      <c r="G89" s="5"/>
      <c r="H89" s="5"/>
      <c r="I89" s="145"/>
      <c r="J89" s="145"/>
      <c r="K89" s="5"/>
      <c r="L89" s="5"/>
      <c r="M89" s="5"/>
      <c r="N89" s="5"/>
    </row>
    <row r="90" spans="3:14" ht="15">
      <c r="C90" s="3"/>
      <c r="D90" s="3"/>
      <c r="E90" s="145"/>
      <c r="F90" s="145"/>
      <c r="G90" s="145"/>
      <c r="H90" s="145"/>
      <c r="I90" s="145"/>
      <c r="J90" s="145"/>
      <c r="K90" s="146"/>
      <c r="L90" s="146"/>
      <c r="M90" s="146"/>
      <c r="N90" s="146"/>
    </row>
    <row r="91" spans="3:14" ht="15">
      <c r="C91" s="3"/>
      <c r="D91" s="3"/>
      <c r="E91" s="145"/>
      <c r="F91" s="145"/>
      <c r="G91" s="145"/>
      <c r="H91" s="145"/>
      <c r="I91" s="57"/>
      <c r="J91" s="57"/>
      <c r="K91" s="146"/>
      <c r="L91" s="146"/>
      <c r="M91" s="146"/>
      <c r="N91" s="146"/>
    </row>
    <row r="92" spans="5:14" ht="15">
      <c r="E92" s="145"/>
      <c r="F92" s="31"/>
      <c r="G92" s="31"/>
      <c r="H92" s="31"/>
      <c r="I92" s="57"/>
      <c r="J92" s="57"/>
      <c r="K92" s="31"/>
      <c r="L92" s="31"/>
      <c r="M92" s="31"/>
      <c r="N92" s="31"/>
    </row>
    <row r="93" spans="5:14" ht="15">
      <c r="E93" s="145"/>
      <c r="F93" s="31"/>
      <c r="G93" s="31"/>
      <c r="H93" s="31"/>
      <c r="I93" s="57"/>
      <c r="J93" s="57"/>
      <c r="K93" s="31"/>
      <c r="L93" s="31"/>
      <c r="M93" s="31"/>
      <c r="N93" s="31"/>
    </row>
    <row r="94" spans="5:14" ht="15">
      <c r="E94" s="31"/>
      <c r="F94" s="31"/>
      <c r="G94" s="31"/>
      <c r="H94" s="31"/>
      <c r="I94" s="57"/>
      <c r="J94" s="57"/>
      <c r="K94" s="31"/>
      <c r="L94" s="31"/>
      <c r="M94" s="31"/>
      <c r="N94" s="31"/>
    </row>
    <row r="95" spans="5:14" ht="15">
      <c r="E95" s="31"/>
      <c r="F95" s="31"/>
      <c r="G95" s="31"/>
      <c r="H95" s="31"/>
      <c r="I95" s="57"/>
      <c r="J95" s="57"/>
      <c r="K95" s="31"/>
      <c r="L95" s="31"/>
      <c r="M95" s="31"/>
      <c r="N95" s="31"/>
    </row>
    <row r="96" spans="5:14" ht="15">
      <c r="E96" s="31"/>
      <c r="F96" s="31"/>
      <c r="G96" s="31"/>
      <c r="H96" s="31"/>
      <c r="I96" s="57"/>
      <c r="J96" s="57"/>
      <c r="K96" s="31"/>
      <c r="L96" s="31"/>
      <c r="M96" s="31"/>
      <c r="N96" s="31"/>
    </row>
    <row r="97" spans="5:14" ht="15">
      <c r="E97" s="31"/>
      <c r="F97" s="31"/>
      <c r="G97" s="31"/>
      <c r="H97" s="31"/>
      <c r="I97" s="57"/>
      <c r="J97" s="57"/>
      <c r="K97" s="31"/>
      <c r="L97" s="31"/>
      <c r="M97" s="31"/>
      <c r="N97" s="31"/>
    </row>
    <row r="98" spans="5:14" ht="15">
      <c r="E98" s="31"/>
      <c r="F98" s="31"/>
      <c r="G98" s="31"/>
      <c r="H98" s="31"/>
      <c r="I98" s="57"/>
      <c r="J98" s="57"/>
      <c r="K98" s="31"/>
      <c r="L98" s="31"/>
      <c r="M98" s="31"/>
      <c r="N98" s="31"/>
    </row>
    <row r="99" spans="5:14" ht="15">
      <c r="E99" s="31"/>
      <c r="F99" s="31"/>
      <c r="G99" s="31"/>
      <c r="H99" s="31"/>
      <c r="I99" s="57"/>
      <c r="J99" s="57"/>
      <c r="K99" s="31"/>
      <c r="L99" s="31"/>
      <c r="M99" s="31"/>
      <c r="N99" s="31"/>
    </row>
    <row r="100" spans="5:14" ht="15">
      <c r="E100" s="31"/>
      <c r="F100" s="31"/>
      <c r="G100" s="31"/>
      <c r="H100" s="31"/>
      <c r="I100" s="57"/>
      <c r="J100" s="57"/>
      <c r="K100" s="31"/>
      <c r="L100" s="31"/>
      <c r="M100" s="31"/>
      <c r="N100" s="31"/>
    </row>
    <row r="101" spans="5:14" ht="15">
      <c r="E101" s="31"/>
      <c r="F101" s="31"/>
      <c r="G101" s="31"/>
      <c r="H101" s="31"/>
      <c r="I101" s="57"/>
      <c r="J101" s="57"/>
      <c r="K101" s="31"/>
      <c r="L101" s="31"/>
      <c r="M101" s="31"/>
      <c r="N101" s="31"/>
    </row>
    <row r="102" spans="5:14" ht="15">
      <c r="E102" s="31"/>
      <c r="F102" s="31"/>
      <c r="G102" s="31"/>
      <c r="H102" s="31"/>
      <c r="I102" s="57"/>
      <c r="J102" s="57"/>
      <c r="K102" s="31"/>
      <c r="L102" s="31"/>
      <c r="M102" s="31"/>
      <c r="N102" s="31"/>
    </row>
  </sheetData>
  <sheetProtection/>
  <mergeCells count="21">
    <mergeCell ref="E85:F85"/>
    <mergeCell ref="E86:F86"/>
    <mergeCell ref="E87:F87"/>
    <mergeCell ref="E70:F70"/>
    <mergeCell ref="E71:F71"/>
    <mergeCell ref="E72:F72"/>
    <mergeCell ref="E74:F74"/>
    <mergeCell ref="E80:F80"/>
    <mergeCell ref="E83:F83"/>
    <mergeCell ref="E82:F82"/>
    <mergeCell ref="E65:F65"/>
    <mergeCell ref="E67:F67"/>
    <mergeCell ref="E68:F68"/>
    <mergeCell ref="E84:F84"/>
    <mergeCell ref="E69:F69"/>
    <mergeCell ref="E81:F81"/>
    <mergeCell ref="E1:N1"/>
    <mergeCell ref="E61:F61"/>
    <mergeCell ref="E62:F62"/>
    <mergeCell ref="E63:F63"/>
    <mergeCell ref="E64:F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jbr</cp:lastModifiedBy>
  <cp:lastPrinted>2012-05-02T07:48:18Z</cp:lastPrinted>
  <dcterms:created xsi:type="dcterms:W3CDTF">2009-05-12T14:09:20Z</dcterms:created>
  <dcterms:modified xsi:type="dcterms:W3CDTF">2012-05-08T07:09:54Z</dcterms:modified>
  <cp:category/>
  <cp:version/>
  <cp:contentType/>
  <cp:contentStatus/>
</cp:coreProperties>
</file>